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brasci\PO-SD Obrazac 2024\"/>
    </mc:Choice>
  </mc:AlternateContent>
  <xr:revisionPtr revIDLastSave="0" documentId="13_ncr:1_{B001EB73-EB5F-4A15-81FB-DC8A18C771FB}" xr6:coauthVersionLast="47" xr6:coauthVersionMax="47" xr10:uidLastSave="{00000000-0000-0000-0000-000000000000}"/>
  <workbookProtection workbookAlgorithmName="SHA-512" workbookHashValue="WHDZU1OeTdGPKcK+wBL2k9QzfWdBHot2Q0ulsxWrtvS5u8eL7CNStY/tEeM7LAo2TwG1T2OVH+v+IuTaZ32fug==" workbookSaltValue="bvx4Nh5HBOHBnRahYeToGA==" workbookSpinCount="100000" lockStructure="1"/>
  <bookViews>
    <workbookView xWindow="-120" yWindow="-120" windowWidth="29040" windowHeight="17640" activeTab="2" xr2:uid="{00000000-000D-0000-FFFF-FFFF00000000}"/>
  </bookViews>
  <sheets>
    <sheet name="PO-SD" sheetId="22" r:id="rId1"/>
    <sheet name="dohodovni razredi" sheetId="23" r:id="rId2"/>
    <sheet name="uputa" sheetId="11" r:id="rId3"/>
    <sheet name="bilješke" sheetId="20" r:id="rId4"/>
    <sheet name="podaci" sheetId="24" state="hidden" r:id="rId5"/>
  </sheets>
  <externalReferences>
    <externalReference r:id="rId6"/>
  </externalReferences>
  <definedNames>
    <definedName name="BrojMjeseci" localSheetId="4">'[1]PO-SD'!$U$19</definedName>
    <definedName name="BrojMjeseci">'PO-SD'!$U$19</definedName>
    <definedName name="DaNe">podaci!$E$4:$E$6</definedName>
    <definedName name="GodisnjaOsnovica" localSheetId="4">'[1]dohodovni razredi'!$D$4:$D$8</definedName>
    <definedName name="GodisnjaOsnovica">'dohodovni razredi'!$D$4:$D$8</definedName>
    <definedName name="GodisnjiDohodak">'PO-SD'!$X$19</definedName>
    <definedName name="GodisnjiPausal" comment="koristi se za IV. i VII.1" localSheetId="4">'[1]dohodovni razredi'!$E$4:$E$8</definedName>
    <definedName name="GodisnjiPausal" comment="koristi se za IV. i VII.1">'dohodovni razredi'!$E$4:$E$8</definedName>
    <definedName name="GodisnjiPausalZaVII8" localSheetId="4">'[1]dohodovni razredi'!$D$25:$D$29</definedName>
    <definedName name="GodisnjiPausalZaVII8">'dohodovni razredi'!#REF!</definedName>
    <definedName name="Mjesto" localSheetId="4">'[1]PO-SD'!$L$24</definedName>
    <definedName name="Mjesto">'PO-SD'!#REF!</definedName>
    <definedName name="Period1Do" localSheetId="4">'[1]PO-SD'!$E$14</definedName>
    <definedName name="Period1Do">'PO-SD'!$E$14</definedName>
    <definedName name="Period1Od" localSheetId="4">'[1]PO-SD'!$C$14</definedName>
    <definedName name="Period1Od">'PO-SD'!$C$14</definedName>
    <definedName name="Period2Do" localSheetId="4">'[1]PO-SD'!$I$14</definedName>
    <definedName name="Period2Do">'PO-SD'!$I$14</definedName>
    <definedName name="Period2Od" localSheetId="4">'[1]PO-SD'!$G$14</definedName>
    <definedName name="Period2Od">'PO-SD'!$G$14</definedName>
    <definedName name="Period3Do" localSheetId="4">'[1]PO-SD'!$M$14</definedName>
    <definedName name="Period3Do">'PO-SD'!$M$14</definedName>
    <definedName name="Period3Od" localSheetId="4">'[1]PO-SD'!$K$14</definedName>
    <definedName name="Period3Od">'PO-SD'!$K$14</definedName>
    <definedName name="Period4Do" localSheetId="4">'[1]PO-SD'!$Q$14</definedName>
    <definedName name="Period4Do">'PO-SD'!$Q$14</definedName>
    <definedName name="Period4Od" localSheetId="4">'[1]PO-SD'!$O$14</definedName>
    <definedName name="Period4Od">'PO-SD'!$O$14</definedName>
    <definedName name="Period5Do" localSheetId="4">'[1]PO-SD'!$U$14</definedName>
    <definedName name="Period5Do">'PO-SD'!$U$14</definedName>
    <definedName name="Period5Od" localSheetId="4">'[1]PO-SD'!$S$14</definedName>
    <definedName name="Period5Od">'PO-SD'!$S$14</definedName>
    <definedName name="_xlnm.Print_Area" localSheetId="1">'dohodovni razredi'!$B$2:$J$16</definedName>
    <definedName name="_xlnm.Print_Area" localSheetId="0">'PO-SD'!$B$2:$U$30</definedName>
    <definedName name="_xlnm.Print_Area" localSheetId="2">uputa!$B$2:$K$32</definedName>
    <definedName name="PrimitciBezgotovinski" localSheetId="4">'[1]PO-SD'!$H$18</definedName>
    <definedName name="PrimitciBezgotovinski">'PO-SD'!$H$18</definedName>
    <definedName name="PrimitciGotovina" localSheetId="4">'[1]PO-SD'!$B$18</definedName>
    <definedName name="PrimitciGotovina">'PO-SD'!$B$18</definedName>
    <definedName name="PrirezListaGradova" localSheetId="4">podaci!#REF!</definedName>
    <definedName name="PrirezListaGradova">#REF!</definedName>
    <definedName name="PrirezMjesto" localSheetId="4">podaci!#REF!</definedName>
    <definedName name="PrirezMjesto">#REF!</definedName>
    <definedName name="PrirezRbr" localSheetId="4">podaci!#REF!</definedName>
    <definedName name="PrirezRbr">#REF!</definedName>
    <definedName name="PrirezStopa" localSheetId="4">podaci!#REF!</definedName>
    <definedName name="PrirezStopa">#REF!</definedName>
    <definedName name="StopaPrireza" localSheetId="4">'[1]PO-SD'!$P$24</definedName>
    <definedName name="StopaPrireza">'PO-SD'!#REF!</definedName>
    <definedName name="UkupniPrimitci" localSheetId="4">'[1]PO-SD'!$P$18</definedName>
    <definedName name="UkupniPrimitci">'PO-SD'!$P$18</definedName>
    <definedName name="UkupniPrimitciOd" localSheetId="4">'[1]dohodovni razredi'!$B$4:$B$8</definedName>
    <definedName name="UkupniPrimitciOd">'dohodovni razredi'!$B$4:$B$8</definedName>
    <definedName name="UkupniPrimitciOdZaVII8" localSheetId="4">'[1]dohodovni razredi'!$B$25:$B$29</definedName>
    <definedName name="UkupniPrimitciOdZaVII8">'dohodovni razredi'!#REF!</definedName>
    <definedName name="ZaGodinu">podaci!$E$2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1" l="1"/>
  <c r="AE20" i="22" l="1"/>
  <c r="AC24" i="22"/>
  <c r="AC23" i="22"/>
  <c r="AC22" i="22"/>
  <c r="AC21" i="22"/>
  <c r="AC20" i="22"/>
  <c r="AA24" i="22"/>
  <c r="Z24" i="22"/>
  <c r="AA23" i="22"/>
  <c r="Z23" i="22"/>
  <c r="AA22" i="22"/>
  <c r="Z22" i="22"/>
  <c r="AA21" i="22"/>
  <c r="Z21" i="22"/>
  <c r="AA20" i="22"/>
  <c r="Z20" i="22"/>
  <c r="P18" i="22"/>
  <c r="B3" i="22" l="1"/>
  <c r="B2" i="11"/>
  <c r="Z10" i="22" l="1"/>
  <c r="AA10" i="22" s="1"/>
  <c r="AG10" i="22"/>
  <c r="AO10" i="22" s="1"/>
  <c r="AU10" i="22" s="1"/>
  <c r="AG9" i="22"/>
  <c r="AG8" i="22"/>
  <c r="AG7" i="22"/>
  <c r="AH7" i="22" s="1"/>
  <c r="AJ7" i="22" s="1"/>
  <c r="AG6" i="22"/>
  <c r="Z9" i="22"/>
  <c r="Z8" i="22"/>
  <c r="AN8" i="22" s="1"/>
  <c r="Z7" i="22"/>
  <c r="Z6" i="22"/>
  <c r="AA6" i="22" s="1"/>
  <c r="AC6" i="22" s="1"/>
  <c r="AT10" i="22" l="1"/>
  <c r="AS8" i="22"/>
  <c r="AR8" i="22"/>
  <c r="AQ8" i="22"/>
  <c r="AN10" i="22"/>
  <c r="AH10" i="22"/>
  <c r="AJ10" i="22"/>
  <c r="AK10" i="22"/>
  <c r="AI10" i="22"/>
  <c r="AM10" i="22"/>
  <c r="AH6" i="22"/>
  <c r="AJ6" i="22" s="1"/>
  <c r="AH8" i="22"/>
  <c r="AI8" i="22" s="1"/>
  <c r="AL8" i="22" s="1"/>
  <c r="AH9" i="22"/>
  <c r="AI9" i="22" s="1"/>
  <c r="AL9" i="22" s="1"/>
  <c r="AL10" i="22"/>
  <c r="AI7" i="22"/>
  <c r="AL7" i="22" s="1"/>
  <c r="AB6" i="22"/>
  <c r="AA7" i="22"/>
  <c r="AB7" i="22" s="1"/>
  <c r="AE7" i="22" s="1"/>
  <c r="AA8" i="22"/>
  <c r="AC8" i="22" s="1"/>
  <c r="AA9" i="22"/>
  <c r="AC9" i="22" s="1"/>
  <c r="AB10" i="22"/>
  <c r="AD10" i="22" s="1"/>
  <c r="AC10" i="22"/>
  <c r="AK9" i="22" l="1"/>
  <c r="AJ9" i="22"/>
  <c r="AB9" i="22"/>
  <c r="AE9" i="22" s="1"/>
  <c r="AP10" i="22"/>
  <c r="AV10" i="22" s="1"/>
  <c r="AW10" i="22" s="1"/>
  <c r="AX10" i="22" s="1"/>
  <c r="AY10" i="22" s="1"/>
  <c r="AZ10" i="22" s="1"/>
  <c r="AR10" i="22"/>
  <c r="AS10" i="22"/>
  <c r="AQ10" i="22"/>
  <c r="AK7" i="22"/>
  <c r="AM7" i="22" s="1"/>
  <c r="AO7" i="22" s="1"/>
  <c r="AI6" i="22"/>
  <c r="AL6" i="22" s="1"/>
  <c r="AJ8" i="22"/>
  <c r="AK8" i="22"/>
  <c r="AM8" i="22" s="1"/>
  <c r="AO8" i="22" s="1"/>
  <c r="AB8" i="22"/>
  <c r="AE8" i="22" s="1"/>
  <c r="AD7" i="22"/>
  <c r="AD6" i="22"/>
  <c r="AE6" i="22"/>
  <c r="AE10" i="22"/>
  <c r="AF10" i="22" s="1"/>
  <c r="AC7" i="22"/>
  <c r="AK6" i="22" l="1"/>
  <c r="AM6" i="22" s="1"/>
  <c r="AO6" i="22" s="1"/>
  <c r="AM9" i="22"/>
  <c r="AO9" i="22" s="1"/>
  <c r="AU9" i="22" s="1"/>
  <c r="AD9" i="22"/>
  <c r="AF9" i="22" s="1"/>
  <c r="AN9" i="22" s="1"/>
  <c r="AF6" i="22"/>
  <c r="AN6" i="22" s="1"/>
  <c r="AR6" i="22" s="1"/>
  <c r="AT8" i="22"/>
  <c r="AP8" i="22"/>
  <c r="AV8" i="22" s="1"/>
  <c r="AW8" i="22" s="1"/>
  <c r="AX8" i="22" s="1"/>
  <c r="AY8" i="22" s="1"/>
  <c r="AZ8" i="22" s="1"/>
  <c r="AU8" i="22"/>
  <c r="AT7" i="22"/>
  <c r="AU7" i="22"/>
  <c r="AD8" i="22"/>
  <c r="AF8" i="22" s="1"/>
  <c r="AF7" i="22"/>
  <c r="AN7" i="22" s="1"/>
  <c r="BA10" i="22"/>
  <c r="AT9" i="22" l="1"/>
  <c r="AS9" i="22"/>
  <c r="AR9" i="22"/>
  <c r="AQ9" i="22"/>
  <c r="AP9" i="22"/>
  <c r="AV9" i="22" s="1"/>
  <c r="AW9" i="22" s="1"/>
  <c r="AX9" i="22" s="1"/>
  <c r="AY9" i="22" s="1"/>
  <c r="AZ9" i="22" s="1"/>
  <c r="AS6" i="22"/>
  <c r="AQ6" i="22"/>
  <c r="AP6" i="22"/>
  <c r="AU6" i="22"/>
  <c r="AT6" i="22"/>
  <c r="AP7" i="22"/>
  <c r="AR7" i="22"/>
  <c r="AS7" i="22"/>
  <c r="AQ7" i="22"/>
  <c r="AV6" i="22" l="1"/>
  <c r="AW6" i="22" s="1"/>
  <c r="AX6" i="22" s="1"/>
  <c r="AY6" i="22" s="1"/>
  <c r="AV7" i="22"/>
  <c r="AW7" i="22" s="1"/>
  <c r="AX7" i="22" s="1"/>
  <c r="AY7" i="22" s="1"/>
  <c r="AZ7" i="22" s="1"/>
  <c r="BA9" i="22"/>
  <c r="BA8" i="22"/>
  <c r="BA7" i="22" l="1"/>
  <c r="AZ6" i="22"/>
  <c r="AZ11" i="22" s="1"/>
  <c r="BA6" i="22"/>
  <c r="BA11" i="22" l="1"/>
  <c r="W14" i="22" s="1"/>
  <c r="W19" i="22" l="1"/>
  <c r="U19" i="22"/>
  <c r="X19" i="22" l="1"/>
  <c r="R19" i="22" s="1"/>
  <c r="R21" i="22" l="1"/>
  <c r="R23" i="22" l="1"/>
  <c r="R25" i="22" s="1"/>
  <c r="R27" i="22" s="1"/>
  <c r="R28" i="22" l="1"/>
</calcChain>
</file>

<file path=xl/sharedStrings.xml><?xml version="1.0" encoding="utf-8"?>
<sst xmlns="http://schemas.openxmlformats.org/spreadsheetml/2006/main" count="138" uniqueCount="106">
  <si>
    <t>1.</t>
  </si>
  <si>
    <t>2.</t>
  </si>
  <si>
    <t>3.</t>
  </si>
  <si>
    <t>4.</t>
  </si>
  <si>
    <t>5.</t>
  </si>
  <si>
    <t>6.</t>
  </si>
  <si>
    <t>od</t>
  </si>
  <si>
    <t>do</t>
  </si>
  <si>
    <t>OIB</t>
  </si>
  <si>
    <t>UPUTA ZA POPUNJAVANJE OBRASCA</t>
  </si>
  <si>
    <t>Ostala polja nije moguće mijenjati i izračunavaju se automatski</t>
  </si>
  <si>
    <t>Polja koja popunjava korisnik su označena svijetlo zelenom bojom</t>
  </si>
  <si>
    <t>VAŽNO</t>
  </si>
  <si>
    <t>Izračun je isključivo informativan</t>
  </si>
  <si>
    <t>RRiF-plus ne snosi odgovornost za eventualne pogreške u izračunu, kao ni posljedice korištenja</t>
  </si>
  <si>
    <t>ovog obrasca</t>
  </si>
  <si>
    <t>DODATNE UPUTE ZA PODNOŠENJE PRIJAVE POREZA NA DOHODAK</t>
  </si>
  <si>
    <t>Dobar savjet zlata vrijedi</t>
  </si>
  <si>
    <t>www.rrif.hr</t>
  </si>
  <si>
    <t>Ako već niste naš pretplatnik do časopisa ćete najlakše doći pozivom naše pretplate na broj</t>
  </si>
  <si>
    <t>www.rrif.hr/pretplata.html</t>
  </si>
  <si>
    <t>DA</t>
  </si>
  <si>
    <t>NE</t>
  </si>
  <si>
    <t>Neka od tih polja imaju padajuće liste pomoću kojih se bira jedna od dopuštenih vrijednosti</t>
  </si>
  <si>
    <t xml:space="preserve">Kako sastaviti DOH obrazac pretplatnici na Internet izdanje časopisa RRiF za fizičke osobe (građane) </t>
  </si>
  <si>
    <t>mogu vidjeti ovdje:</t>
  </si>
  <si>
    <t>a obrtnici i slobodna zanimanja ovdje:</t>
  </si>
  <si>
    <t>http://www.rrif.hr/Prijava_poreza_na_dohodak_gradana_za_2010_-13123C.pdf</t>
  </si>
  <si>
    <t>http://www.rrif.hr/Godisnja_prijava_poreza_na_dohodak_obrtnickih_i_dr-13041C.pdf</t>
  </si>
  <si>
    <t>Upozorenja, koja se u slučaju neispravnog unosa pokazuju na margini, ne ispisuju se na papir</t>
  </si>
  <si>
    <t>telefona 01/4699-760, ili posjetom stranice na Internetu</t>
  </si>
  <si>
    <t>OBRAZAC PO-SD</t>
  </si>
  <si>
    <t>I. PODACI O POREZNOM OBVEZNIKU</t>
  </si>
  <si>
    <t>IME I PREZIME</t>
  </si>
  <si>
    <t>ADRESA PREBIVALIŠTA/UOBIČAJENOG BORAVIŠTA</t>
  </si>
  <si>
    <t>II. PODACI O DJELATNOSTI</t>
  </si>
  <si>
    <t>1. NAZIV I VRSTA DJELATNOSTI</t>
  </si>
  <si>
    <t>2. ADRESA OBAVLJANJA DJELATNOSTI</t>
  </si>
  <si>
    <t>3. GRAD VUKOVAR I POTPOMOGNUTA PODRUČJA JEDINICA LOKALNE SAMOUPRAVE I. SKUPINE I OTOCI I. SKUPINE</t>
  </si>
  <si>
    <t>4. RAZDOBLJE OBAVLJANJA DJELATNOSTI</t>
  </si>
  <si>
    <t>OD</t>
  </si>
  <si>
    <t>DO</t>
  </si>
  <si>
    <t>III. PODACI O OSTVARENIM PRIMICIMA OD POJEDINAČNE DJELATNOSTI</t>
  </si>
  <si>
    <t>PRIMICI NAPLAĆENI U GOTOVINI</t>
  </si>
  <si>
    <t>PRIMICI NAPLAĆENI BEZGOTOVINSKIM PUTEM</t>
  </si>
  <si>
    <t>UKUPNO NAPLAĆENI PRIMICI</t>
  </si>
  <si>
    <t>V. GODIŠNJI PAUŠALNI DOHODAK OD ZAJEDNIČKE DJELATNOSTI / BROJ MJESECI OBAVLJANJA DJELATNOSTI</t>
  </si>
  <si>
    <t>VI. UKUPNI GODIŠNJI PAUŠALNI DOHODAK</t>
  </si>
  <si>
    <t>IZNOS OBVEZE PAUŠALNOG POREZA NA DOHODAK</t>
  </si>
  <si>
    <t>RAZLIKA ZA UPLATU/POVRAT</t>
  </si>
  <si>
    <t xml:space="preserve">          3 (1+2)</t>
  </si>
  <si>
    <t>Datum</t>
  </si>
  <si>
    <t>Potpis poreznog obveznika</t>
  </si>
  <si>
    <t>RRIF</t>
  </si>
  <si>
    <t>rrif.hr</t>
  </si>
  <si>
    <t>ZaGodinu</t>
  </si>
  <si>
    <t>DA/NE</t>
  </si>
  <si>
    <t>Period</t>
  </si>
  <si>
    <t>period</t>
  </si>
  <si>
    <t>dan1</t>
  </si>
  <si>
    <t>mje1</t>
  </si>
  <si>
    <t>god1</t>
  </si>
  <si>
    <t>mje2</t>
  </si>
  <si>
    <t>god2</t>
  </si>
  <si>
    <t>redoslijed</t>
  </si>
  <si>
    <t>godina</t>
  </si>
  <si>
    <t>od-do</t>
  </si>
  <si>
    <t>preskok</t>
  </si>
  <si>
    <t>greška - poruka</t>
  </si>
  <si>
    <t>mjeseci</t>
  </si>
  <si>
    <t>Ukupni primici</t>
  </si>
  <si>
    <t>Godišnji paušalni</t>
  </si>
  <si>
    <t>porez na dohodak</t>
  </si>
  <si>
    <t>² U broj mjeseci obavljanja samostalne djelatnosti računa se svaki puni (cijeli) kalendarski mjesec u kojemu je obveznik obavljao samostalnu djelatnost i posljednji mjesec bez obzira na broj dana obavljanja samostalne djelatnosti u tom mjesecu.</t>
  </si>
  <si>
    <t>IV. GODIŠNJI PAUŠALNI DOHODAK OD POJEDINAČNE DJELATNOSTI ¹ / BROJ MJESECI OBAVLJANJA DJELATNOSTI ²</t>
  </si>
  <si>
    <t>UMANJENJE PAUŠALNOG POREZA NA DOHODAK ZA PODRUČJE GRADA VUKOVARA I POTPOMOGNUTIH PODRUČJA JEDINICA LOKALNE SAMOUPRAVE I. SKUPINE I OTOCI I. SKUPINE ³</t>
  </si>
  <si>
    <t>³ Paušalni porez na dohodak u tablici pod 1 umanjuje se za 75% (sukladno čl. 5. Pravilnika o paušalnom oporezivanju samostalnih djelatnosti, porezni obveznici koji samostalne djelatnosti obavljaju na području Grada Vukovara, na potpomognutim područjima I. skupine i na otocima I. skupine plaćaju godišnji paušalni porez u visini 25% godišnjeg paušalnog poreza).</t>
  </si>
  <si>
    <t>⁴ Iznos mjesečnog paušalnog poreza i prireza porezu na dohodak (pod VII.8.) računa se tako da se iznos ukupne obveze paušalnog poreza na dohodak i prireza porezu na dohodak nakon umanjenja (pod VII.5.) podijeli s brojem mjeseci obavljanja djelatnosti (pod IV. I V.).</t>
  </si>
  <si>
    <t>¹ Dohodovni razred utvrđuje se na način da se od prosječnog primitka ostvarenog tijekom poreznog razdoblja u kojem se djelatnost obavlja (ukupni primitak podijeljen s brojem mjeseci obavljanja djelatnosti) utvrđuje godišnji primitak množenjem prosječnog primitka s 12 mjeseci. Na isti način paušalni dohodak se utvrđuje i za registrirani sezonski obrt. Godišnji paušalni dohodak utvrđuje se razmjerno broju mjeseci obavljanja djelatnosti.</t>
  </si>
  <si>
    <t>Godišnja</t>
  </si>
  <si>
    <t>porezna osnovica</t>
  </si>
  <si>
    <t>od-dot1</t>
  </si>
  <si>
    <t>od-dot2</t>
  </si>
  <si>
    <t>datum-od</t>
  </si>
  <si>
    <t>datum-do</t>
  </si>
  <si>
    <t>od-dan</t>
  </si>
  <si>
    <t>od-mje</t>
  </si>
  <si>
    <t>od-god</t>
  </si>
  <si>
    <t>od-datum</t>
  </si>
  <si>
    <t>do-dot1</t>
  </si>
  <si>
    <t>do-dot2</t>
  </si>
  <si>
    <t>do-dan</t>
  </si>
  <si>
    <t>do-mje</t>
  </si>
  <si>
    <t>do-god</t>
  </si>
  <si>
    <t>do-datum</t>
  </si>
  <si>
    <t>Stopu prireza upisujete odabirom prebivališta s padajuće liste ili direktno postotak ako ste se selili</t>
  </si>
  <si>
    <t>Direktan link na taj članak je ovdje:</t>
  </si>
  <si>
    <t>VII. OBRAČUN PAUŠALNOG POREZA NA DOHODAK</t>
  </si>
  <si>
    <t>UKUPNA OBVEZA PAUŠALNOG POREZA NA DOHODAK NAKON UMANJENJA</t>
  </si>
  <si>
    <t>UKUPNO UPLAĆENI PAUŠALNI POREZ NA DOHODAK</t>
  </si>
  <si>
    <t>IZNOS MJESEČNOG PAUŠALNOG POREZA NA DOHODAK ⁴</t>
  </si>
  <si>
    <t>RRiF - Paušalisti – prijava paušalnog poreza na dohodak za 2024. godinu</t>
  </si>
  <si>
    <t>Godišnji dohodak</t>
  </si>
  <si>
    <t>Ništa ne upisivati u o u tablicu ispod, vrijednosti se kopiraju s lista "dohodovni razredi"</t>
  </si>
  <si>
    <t>v3</t>
  </si>
  <si>
    <t>objavljen je članak s detaljnim uputama za ispunjavanje PO-SD obrasca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</si>
</sst>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164" formatCode="#,##0.00\ &quot;kn&quot;;\-#,##0.00\ &quot;kn&quot;"/>
    <numFmt numFmtId="165" formatCode="_-* #,##0.00\ &quot;kn&quot;_-;\-* #,##0.00\ &quot;kn&quot;_-;_-* &quot;-&quot;??\ &quot;kn&quot;_-;_-@_-"/>
    <numFmt numFmtId="166" formatCode="d/m/yyyy/;@"/>
    <numFmt numFmtId="167" formatCode="yyyy\-mm\-dd;@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b/>
      <sz val="24"/>
      <color theme="3"/>
      <name val="Arial"/>
      <family val="2"/>
      <charset val="238"/>
    </font>
    <font>
      <i/>
      <u/>
      <sz val="24"/>
      <color theme="3"/>
      <name val="Arial"/>
      <family val="2"/>
      <charset val="238"/>
    </font>
    <font>
      <i/>
      <sz val="24"/>
      <color theme="3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FF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0" fontId="0" fillId="0" borderId="0" xfId="0" applyAlignment="1" applyProtection="1">
      <alignment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right" indent="1"/>
    </xf>
    <xf numFmtId="0" fontId="0" fillId="0" borderId="34" xfId="0" applyBorder="1" applyAlignment="1">
      <alignment horizontal="center"/>
    </xf>
    <xf numFmtId="0" fontId="0" fillId="0" borderId="2" xfId="0" applyBorder="1" applyAlignment="1" applyProtection="1">
      <alignment horizontal="right" vertical="center"/>
      <protection hidden="1"/>
    </xf>
    <xf numFmtId="0" fontId="0" fillId="0" borderId="3" xfId="0" applyBorder="1" applyAlignment="1" applyProtection="1">
      <alignment horizontal="right" vertical="center"/>
      <protection hidden="1"/>
    </xf>
    <xf numFmtId="0" fontId="0" fillId="0" borderId="5" xfId="0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right" indent="1"/>
      <protection hidden="1"/>
    </xf>
    <xf numFmtId="0" fontId="0" fillId="0" borderId="5" xfId="0" applyBorder="1" applyAlignment="1" applyProtection="1">
      <alignment horizontal="right" indent="1"/>
      <protection hidden="1"/>
    </xf>
    <xf numFmtId="0" fontId="0" fillId="0" borderId="7" xfId="0" applyBorder="1" applyAlignment="1" applyProtection="1">
      <alignment horizontal="right" indent="1"/>
      <protection hidden="1"/>
    </xf>
    <xf numFmtId="0" fontId="0" fillId="0" borderId="16" xfId="0" applyBorder="1" applyAlignment="1" applyProtection="1">
      <alignment horizontal="right" indent="1"/>
      <protection hidden="1"/>
    </xf>
    <xf numFmtId="0" fontId="4" fillId="0" borderId="30" xfId="0" applyFont="1" applyBorder="1" applyAlignment="1" applyProtection="1">
      <alignment vertical="center"/>
      <protection hidden="1"/>
    </xf>
    <xf numFmtId="0" fontId="4" fillId="0" borderId="31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11" fillId="0" borderId="0" xfId="1" applyFont="1" applyAlignment="1" applyProtection="1">
      <alignment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 indent="1"/>
      <protection hidden="1"/>
    </xf>
    <xf numFmtId="49" fontId="9" fillId="2" borderId="6" xfId="0" applyNumberFormat="1" applyFont="1" applyFill="1" applyBorder="1" applyAlignment="1" applyProtection="1">
      <alignment horizontal="center" vertical="center"/>
      <protection locked="0"/>
    </xf>
    <xf numFmtId="49" fontId="9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  <protection hidden="1"/>
    </xf>
    <xf numFmtId="0" fontId="0" fillId="4" borderId="27" xfId="0" applyFill="1" applyBorder="1" applyAlignment="1" applyProtection="1">
      <alignment horizontal="center" vertical="center"/>
      <protection hidden="1"/>
    </xf>
    <xf numFmtId="0" fontId="0" fillId="4" borderId="35" xfId="0" applyFill="1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167" fontId="0" fillId="2" borderId="39" xfId="0" applyNumberFormat="1" applyFill="1" applyBorder="1" applyAlignment="1" applyProtection="1">
      <alignment horizontal="center" vertical="center"/>
      <protection hidden="1"/>
    </xf>
    <xf numFmtId="167" fontId="0" fillId="2" borderId="0" xfId="0" applyNumberFormat="1" applyFill="1" applyAlignment="1" applyProtection="1">
      <alignment horizontal="center" vertical="center"/>
      <protection hidden="1"/>
    </xf>
    <xf numFmtId="167" fontId="0" fillId="2" borderId="12" xfId="0" applyNumberFormat="1" applyFill="1" applyBorder="1" applyAlignment="1" applyProtection="1">
      <alignment horizontal="center" vertical="center"/>
      <protection hidden="1"/>
    </xf>
    <xf numFmtId="167" fontId="0" fillId="2" borderId="40" xfId="0" applyNumberFormat="1" applyFill="1" applyBorder="1" applyAlignment="1" applyProtection="1">
      <alignment horizontal="center" vertical="center"/>
      <protection hidden="1"/>
    </xf>
    <xf numFmtId="167" fontId="0" fillId="2" borderId="13" xfId="0" applyNumberFormat="1" applyFill="1" applyBorder="1" applyAlignment="1" applyProtection="1">
      <alignment horizontal="center" vertical="center"/>
      <protection hidden="1"/>
    </xf>
    <xf numFmtId="167" fontId="0" fillId="2" borderId="43" xfId="0" applyNumberFormat="1" applyFill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42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left" vertical="center" indent="1"/>
      <protection hidden="1"/>
    </xf>
    <xf numFmtId="0" fontId="0" fillId="0" borderId="14" xfId="0" applyBorder="1" applyAlignment="1" applyProtection="1">
      <alignment horizontal="left" vertical="center" indent="1"/>
      <protection hidden="1"/>
    </xf>
    <xf numFmtId="0" fontId="0" fillId="0" borderId="15" xfId="0" applyBorder="1" applyAlignment="1" applyProtection="1">
      <alignment horizontal="left" vertical="center" indent="1"/>
      <protection hidden="1"/>
    </xf>
    <xf numFmtId="0" fontId="0" fillId="0" borderId="16" xfId="0" applyBorder="1" applyAlignment="1" applyProtection="1">
      <alignment horizontal="left" vertical="center" indent="1"/>
      <protection hidden="1"/>
    </xf>
    <xf numFmtId="0" fontId="0" fillId="0" borderId="11" xfId="0" applyBorder="1" applyAlignment="1" applyProtection="1">
      <alignment horizontal="left" vertical="center" indent="1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right" vertical="top"/>
      <protection hidden="1"/>
    </xf>
    <xf numFmtId="0" fontId="2" fillId="0" borderId="0" xfId="1" applyAlignment="1" applyProtection="1">
      <alignment vertical="center"/>
    </xf>
    <xf numFmtId="0" fontId="17" fillId="0" borderId="0" xfId="0" applyFont="1" applyAlignment="1" applyProtection="1">
      <alignment vertical="center"/>
      <protection hidden="1"/>
    </xf>
    <xf numFmtId="7" fontId="0" fillId="0" borderId="2" xfId="2" applyNumberFormat="1" applyFont="1" applyFill="1" applyBorder="1" applyAlignment="1" applyProtection="1">
      <alignment horizontal="right" vertical="center" indent="1"/>
      <protection hidden="1"/>
    </xf>
    <xf numFmtId="7" fontId="0" fillId="0" borderId="25" xfId="2" applyNumberFormat="1" applyFont="1" applyFill="1" applyBorder="1" applyAlignment="1" applyProtection="1">
      <alignment horizontal="right" vertical="center" indent="1"/>
      <protection hidden="1"/>
    </xf>
    <xf numFmtId="7" fontId="0" fillId="0" borderId="36" xfId="2" applyNumberFormat="1" applyFont="1" applyFill="1" applyBorder="1" applyAlignment="1" applyProtection="1">
      <alignment horizontal="right" vertical="center" indent="1"/>
      <protection hidden="1"/>
    </xf>
    <xf numFmtId="7" fontId="0" fillId="0" borderId="3" xfId="2" applyNumberFormat="1" applyFont="1" applyFill="1" applyBorder="1" applyAlignment="1" applyProtection="1">
      <alignment horizontal="right" vertical="center" indent="1"/>
      <protection hidden="1"/>
    </xf>
    <xf numFmtId="7" fontId="0" fillId="0" borderId="17" xfId="2" applyNumberFormat="1" applyFont="1" applyFill="1" applyBorder="1" applyAlignment="1" applyProtection="1">
      <alignment horizontal="right" vertical="center" indent="1"/>
      <protection hidden="1"/>
    </xf>
    <xf numFmtId="7" fontId="0" fillId="0" borderId="27" xfId="2" applyNumberFormat="1" applyFont="1" applyFill="1" applyBorder="1" applyAlignment="1" applyProtection="1">
      <alignment horizontal="right" vertical="center" indent="1"/>
      <protection hidden="1"/>
    </xf>
    <xf numFmtId="7" fontId="0" fillId="0" borderId="5" xfId="2" applyNumberFormat="1" applyFont="1" applyFill="1" applyBorder="1" applyAlignment="1" applyProtection="1">
      <alignment horizontal="right" vertical="center" indent="1"/>
      <protection hidden="1"/>
    </xf>
    <xf numFmtId="7" fontId="0" fillId="0" borderId="7" xfId="2" applyNumberFormat="1" applyFont="1" applyFill="1" applyBorder="1" applyAlignment="1" applyProtection="1">
      <alignment horizontal="right" vertical="center" indent="1"/>
      <protection hidden="1"/>
    </xf>
    <xf numFmtId="7" fontId="0" fillId="0" borderId="35" xfId="2" applyNumberFormat="1" applyFont="1" applyFill="1" applyBorder="1" applyAlignment="1" applyProtection="1">
      <alignment horizontal="right" vertical="center" indent="1"/>
      <protection hidden="1"/>
    </xf>
    <xf numFmtId="7" fontId="0" fillId="0" borderId="8" xfId="2" applyNumberFormat="1" applyFont="1" applyFill="1" applyBorder="1" applyAlignment="1" applyProtection="1">
      <alignment horizontal="right" vertical="center" indent="1"/>
      <protection hidden="1"/>
    </xf>
    <xf numFmtId="7" fontId="0" fillId="0" borderId="28" xfId="2" applyNumberFormat="1" applyFont="1" applyFill="1" applyBorder="1" applyAlignment="1" applyProtection="1">
      <alignment horizontal="right" vertical="center" indent="1"/>
      <protection hidden="1"/>
    </xf>
    <xf numFmtId="7" fontId="0" fillId="0" borderId="21" xfId="2" applyNumberFormat="1" applyFont="1" applyFill="1" applyBorder="1" applyAlignment="1" applyProtection="1">
      <alignment horizontal="right" vertical="center" indent="1"/>
      <protection hidden="1"/>
    </xf>
    <xf numFmtId="7" fontId="3" fillId="4" borderId="34" xfId="2" applyNumberFormat="1" applyFont="1" applyFill="1" applyBorder="1" applyAlignment="1" applyProtection="1">
      <alignment horizontal="right" vertical="center" indent="1"/>
      <protection hidden="1"/>
    </xf>
    <xf numFmtId="0" fontId="0" fillId="0" borderId="39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right" indent="1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 indent="1"/>
      <protection hidden="1"/>
    </xf>
    <xf numFmtId="7" fontId="0" fillId="0" borderId="10" xfId="2" applyNumberFormat="1" applyFont="1" applyFill="1" applyBorder="1" applyAlignment="1" applyProtection="1">
      <alignment horizontal="right" vertical="center" indent="1"/>
      <protection hidden="1"/>
    </xf>
    <xf numFmtId="7" fontId="0" fillId="0" borderId="8" xfId="2" applyNumberFormat="1" applyFont="1" applyFill="1" applyBorder="1" applyAlignment="1" applyProtection="1">
      <alignment horizontal="right" vertical="center" indent="1"/>
      <protection hidden="1"/>
    </xf>
    <xf numFmtId="7" fontId="0" fillId="0" borderId="29" xfId="2" applyNumberFormat="1" applyFont="1" applyFill="1" applyBorder="1" applyAlignment="1" applyProtection="1">
      <alignment horizontal="right" vertical="center" indent="1"/>
      <protection hidden="1"/>
    </xf>
    <xf numFmtId="0" fontId="0" fillId="0" borderId="1" xfId="0" applyBorder="1" applyAlignment="1" applyProtection="1">
      <alignment horizontal="left" vertical="center" indent="1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23" xfId="0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7" fontId="0" fillId="0" borderId="7" xfId="2" applyNumberFormat="1" applyFont="1" applyFill="1" applyBorder="1" applyAlignment="1" applyProtection="1">
      <alignment horizontal="center" vertical="center"/>
      <protection hidden="1"/>
    </xf>
    <xf numFmtId="7" fontId="0" fillId="0" borderId="8" xfId="2" applyNumberFormat="1" applyFont="1" applyFill="1" applyBorder="1" applyAlignment="1" applyProtection="1">
      <alignment horizontal="center" vertical="center"/>
      <protection hidden="1"/>
    </xf>
    <xf numFmtId="7" fontId="0" fillId="0" borderId="29" xfId="2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 vertical="center"/>
      <protection hidden="1"/>
    </xf>
    <xf numFmtId="7" fontId="0" fillId="0" borderId="2" xfId="2" applyNumberFormat="1" applyFont="1" applyFill="1" applyBorder="1" applyAlignment="1" applyProtection="1">
      <alignment horizontal="right" vertical="center" indent="1"/>
      <protection hidden="1"/>
    </xf>
    <xf numFmtId="7" fontId="0" fillId="0" borderId="4" xfId="2" applyNumberFormat="1" applyFont="1" applyFill="1" applyBorder="1" applyAlignment="1" applyProtection="1">
      <alignment horizontal="right" vertical="center" indent="1"/>
      <protection hidden="1"/>
    </xf>
    <xf numFmtId="164" fontId="0" fillId="0" borderId="3" xfId="2" applyNumberFormat="1" applyFont="1" applyFill="1" applyBorder="1" applyAlignment="1" applyProtection="1">
      <alignment horizontal="right" vertical="center" indent="1"/>
      <protection hidden="1"/>
    </xf>
    <xf numFmtId="164" fontId="0" fillId="0" borderId="1" xfId="2" applyNumberFormat="1" applyFont="1" applyFill="1" applyBorder="1" applyAlignment="1" applyProtection="1">
      <alignment horizontal="right" vertical="center" indent="1"/>
      <protection hidden="1"/>
    </xf>
    <xf numFmtId="7" fontId="0" fillId="0" borderId="25" xfId="2" applyNumberFormat="1" applyFont="1" applyFill="1" applyBorder="1" applyAlignment="1" applyProtection="1">
      <alignment horizontal="right" vertical="center" indent="1"/>
      <protection hidden="1"/>
    </xf>
    <xf numFmtId="7" fontId="0" fillId="0" borderId="28" xfId="2" applyNumberFormat="1" applyFont="1" applyFill="1" applyBorder="1" applyAlignment="1" applyProtection="1">
      <alignment horizontal="right" vertical="center" indent="1"/>
      <protection hidden="1"/>
    </xf>
    <xf numFmtId="7" fontId="0" fillId="0" borderId="26" xfId="2" applyNumberFormat="1" applyFont="1" applyFill="1" applyBorder="1" applyAlignment="1" applyProtection="1">
      <alignment horizontal="right" vertical="center" inden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7" fontId="0" fillId="2" borderId="5" xfId="2" applyNumberFormat="1" applyFont="1" applyFill="1" applyBorder="1" applyAlignment="1" applyProtection="1">
      <alignment horizontal="center" vertical="center"/>
      <protection locked="0"/>
    </xf>
    <xf numFmtId="7" fontId="0" fillId="2" borderId="6" xfId="2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 indent="1"/>
      <protection hidden="1"/>
    </xf>
    <xf numFmtId="0" fontId="0" fillId="0" borderId="0" xfId="0" applyAlignment="1" applyProtection="1">
      <alignment horizontal="right" vertical="center" indent="1"/>
      <protection hidden="1"/>
    </xf>
    <xf numFmtId="0" fontId="2" fillId="0" borderId="24" xfId="1" applyBorder="1" applyAlignment="1" applyProtection="1">
      <alignment horizontal="center" vertical="center"/>
      <protection hidden="1"/>
    </xf>
    <xf numFmtId="0" fontId="2" fillId="0" borderId="0" xfId="1" applyBorder="1" applyAlignment="1" applyProtection="1">
      <alignment horizontal="center" vertical="center"/>
      <protection hidden="1"/>
    </xf>
    <xf numFmtId="7" fontId="0" fillId="2" borderId="17" xfId="2" applyNumberFormat="1" applyFont="1" applyFill="1" applyBorder="1" applyAlignment="1" applyProtection="1">
      <alignment horizontal="right" vertical="center" indent="1"/>
      <protection locked="0"/>
    </xf>
    <xf numFmtId="7" fontId="0" fillId="2" borderId="21" xfId="2" applyNumberFormat="1" applyFont="1" applyFill="1" applyBorder="1" applyAlignment="1" applyProtection="1">
      <alignment horizontal="right" vertical="center" indent="1"/>
      <protection locked="0"/>
    </xf>
    <xf numFmtId="7" fontId="0" fillId="2" borderId="22" xfId="2" applyNumberFormat="1" applyFont="1" applyFill="1" applyBorder="1" applyAlignment="1" applyProtection="1">
      <alignment horizontal="right" vertical="center" indent="1"/>
      <protection locked="0"/>
    </xf>
    <xf numFmtId="7" fontId="0" fillId="0" borderId="17" xfId="2" applyNumberFormat="1" applyFont="1" applyFill="1" applyBorder="1" applyAlignment="1" applyProtection="1">
      <alignment horizontal="right" vertical="center" indent="1"/>
      <protection hidden="1"/>
    </xf>
    <xf numFmtId="7" fontId="0" fillId="0" borderId="21" xfId="2" applyNumberFormat="1" applyFont="1" applyFill="1" applyBorder="1" applyAlignment="1" applyProtection="1">
      <alignment horizontal="right" vertical="center" indent="1"/>
      <protection hidden="1"/>
    </xf>
    <xf numFmtId="7" fontId="0" fillId="0" borderId="22" xfId="2" applyNumberFormat="1" applyFont="1" applyFill="1" applyBorder="1" applyAlignment="1" applyProtection="1">
      <alignment horizontal="right" vertical="center" indent="1"/>
      <protection hidden="1"/>
    </xf>
    <xf numFmtId="166" fontId="0" fillId="2" borderId="17" xfId="0" applyNumberFormat="1" applyFill="1" applyBorder="1" applyAlignment="1" applyProtection="1">
      <alignment horizontal="center" vertical="center"/>
      <protection locked="0"/>
    </xf>
    <xf numFmtId="166" fontId="0" fillId="2" borderId="21" xfId="0" applyNumberFormat="1" applyFill="1" applyBorder="1" applyAlignment="1" applyProtection="1">
      <alignment horizontal="center" vertical="center"/>
      <protection locked="0"/>
    </xf>
    <xf numFmtId="166" fontId="0" fillId="2" borderId="2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left" vertical="center" indent="1"/>
      <protection hidden="1"/>
    </xf>
    <xf numFmtId="7" fontId="3" fillId="0" borderId="17" xfId="2" applyNumberFormat="1" applyFont="1" applyFill="1" applyBorder="1" applyAlignment="1" applyProtection="1">
      <alignment horizontal="right" vertical="center" indent="1"/>
      <protection hidden="1"/>
    </xf>
    <xf numFmtId="7" fontId="3" fillId="0" borderId="21" xfId="2" applyNumberFormat="1" applyFont="1" applyFill="1" applyBorder="1" applyAlignment="1" applyProtection="1">
      <alignment horizontal="right" vertical="center" indent="1"/>
      <protection hidden="1"/>
    </xf>
    <xf numFmtId="7" fontId="3" fillId="0" borderId="22" xfId="2" applyNumberFormat="1" applyFont="1" applyFill="1" applyBorder="1" applyAlignment="1" applyProtection="1">
      <alignment horizontal="right" vertical="center" indent="1"/>
      <protection hidden="1"/>
    </xf>
    <xf numFmtId="7" fontId="0" fillId="0" borderId="7" xfId="2" applyNumberFormat="1" applyFont="1" applyFill="1" applyBorder="1" applyAlignment="1" applyProtection="1">
      <alignment horizontal="right" vertical="center" indent="1"/>
      <protection hidden="1"/>
    </xf>
    <xf numFmtId="0" fontId="3" fillId="3" borderId="11" xfId="0" applyFont="1" applyFill="1" applyBorder="1" applyAlignment="1" applyProtection="1">
      <alignment horizontal="left" vertical="center" indent="1"/>
      <protection hidden="1"/>
    </xf>
    <xf numFmtId="0" fontId="10" fillId="0" borderId="2" xfId="0" applyFont="1" applyBorder="1" applyAlignment="1" applyProtection="1">
      <alignment horizontal="left" vertical="center" indent="1"/>
      <protection hidden="1"/>
    </xf>
    <xf numFmtId="0" fontId="10" fillId="0" borderId="4" xfId="0" applyFont="1" applyBorder="1" applyAlignment="1" applyProtection="1">
      <alignment horizontal="left" vertical="center" indent="1"/>
      <protection hidden="1"/>
    </xf>
    <xf numFmtId="0" fontId="10" fillId="0" borderId="18" xfId="0" applyFont="1" applyBorder="1" applyAlignment="1" applyProtection="1">
      <alignment horizontal="left" vertical="center" indent="1"/>
      <protection hidden="1"/>
    </xf>
    <xf numFmtId="0" fontId="0" fillId="2" borderId="6" xfId="0" applyFill="1" applyBorder="1" applyAlignment="1" applyProtection="1">
      <alignment horizontal="left" vertical="center" indent="1"/>
      <protection locked="0"/>
    </xf>
    <xf numFmtId="0" fontId="0" fillId="2" borderId="20" xfId="0" applyFill="1" applyBorder="1" applyAlignment="1" applyProtection="1">
      <alignment horizontal="left" vertical="center" indent="1"/>
      <protection locked="0"/>
    </xf>
    <xf numFmtId="49" fontId="0" fillId="2" borderId="5" xfId="0" applyNumberFormat="1" applyFill="1" applyBorder="1" applyAlignment="1" applyProtection="1">
      <alignment horizontal="left" vertical="center" indent="1"/>
      <protection locked="0"/>
    </xf>
    <xf numFmtId="49" fontId="0" fillId="2" borderId="6" xfId="0" applyNumberFormat="1" applyFill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9" xfId="0" applyBorder="1" applyAlignment="1" applyProtection="1">
      <alignment horizontal="left" vertical="center" indent="1"/>
      <protection hidden="1"/>
    </xf>
    <xf numFmtId="0" fontId="0" fillId="0" borderId="2" xfId="0" applyBorder="1" applyAlignment="1" applyProtection="1">
      <alignment horizontal="left" vertical="center" indent="1"/>
      <protection hidden="1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18" xfId="0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19" xfId="0" applyFill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18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 wrapText="1" indent="1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2" fillId="0" borderId="33" xfId="0" applyFont="1" applyBorder="1" applyAlignment="1" applyProtection="1">
      <alignment horizontal="left" vertical="center" wrapText="1"/>
      <protection hidden="1"/>
    </xf>
    <xf numFmtId="0" fontId="12" fillId="0" borderId="30" xfId="0" applyFont="1" applyBorder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horizontal="left" vertical="center"/>
      <protection hidden="1"/>
    </xf>
  </cellXfs>
  <cellStyles count="3">
    <cellStyle name="Hiperveza" xfId="1" builtinId="8"/>
    <cellStyle name="Normalno" xfId="0" builtinId="0"/>
    <cellStyle name="Valuta" xfId="2" builtinId="4"/>
  </cellStyles>
  <dxfs count="0"/>
  <tableStyles count="0" defaultTableStyle="TableStyleMedium9" defaultPivotStyle="PivotStyleLight16"/>
  <colors>
    <mruColors>
      <color rgb="FFF3FFF3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1</xdr:row>
      <xdr:rowOff>114300</xdr:rowOff>
    </xdr:from>
    <xdr:to>
      <xdr:col>10</xdr:col>
      <xdr:colOff>885825</xdr:colOff>
      <xdr:row>1</xdr:row>
      <xdr:rowOff>685800</xdr:rowOff>
    </xdr:to>
    <xdr:pic>
      <xdr:nvPicPr>
        <xdr:cNvPr id="4361" name="Slika 1" descr="RRiF-logo5-final-plavi-100dpi.gif">
          <a:extLst>
            <a:ext uri="{FF2B5EF4-FFF2-40B4-BE49-F238E27FC236}">
              <a16:creationId xmlns:a16="http://schemas.microsoft.com/office/drawing/2014/main" id="{00000000-0008-0000-0900-000009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19100"/>
          <a:ext cx="1752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Obrasci\PO-SD%20Obrazac%202023\Obrazac-PO-SD-2023-RRiF-v2.xlsx" TargetMode="External"/><Relationship Id="rId1" Type="http://schemas.openxmlformats.org/officeDocument/2006/relationships/externalLinkPath" Target="/Obrasci/PO-SD%20Obrazac%202023/Obrazac-PO-SD-2023-RRiF-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-SD"/>
      <sheetName val="dohodovni razredi"/>
      <sheetName val="uputa"/>
      <sheetName val="podaci"/>
      <sheetName val="bilješke"/>
    </sheetNames>
    <sheetDataSet>
      <sheetData sheetId="0">
        <row r="18">
          <cell r="P18" t="str">
            <v/>
          </cell>
        </row>
        <row r="19">
          <cell r="U19" t="str">
            <v/>
          </cell>
        </row>
        <row r="24">
          <cell r="L24" t="str">
            <v>Odaberite mjesto</v>
          </cell>
          <cell r="P24">
            <v>0</v>
          </cell>
        </row>
      </sheetData>
      <sheetData sheetId="1">
        <row r="4">
          <cell r="B4">
            <v>0</v>
          </cell>
          <cell r="D4">
            <v>1692.22</v>
          </cell>
          <cell r="E4">
            <v>169.22</v>
          </cell>
        </row>
        <row r="5">
          <cell r="B5">
            <v>11281.45</v>
          </cell>
          <cell r="D5">
            <v>2289.4699999999998</v>
          </cell>
          <cell r="E5">
            <v>228.95</v>
          </cell>
        </row>
        <row r="6">
          <cell r="B6">
            <v>15263.14</v>
          </cell>
          <cell r="D6">
            <v>2976.31</v>
          </cell>
          <cell r="E6">
            <v>297.63</v>
          </cell>
        </row>
        <row r="7">
          <cell r="B7">
            <v>19842.07</v>
          </cell>
          <cell r="D7">
            <v>4578.9399999999996</v>
          </cell>
          <cell r="E7">
            <v>457.89</v>
          </cell>
        </row>
        <row r="8">
          <cell r="B8">
            <v>30526.26</v>
          </cell>
          <cell r="D8">
            <v>5972.53</v>
          </cell>
          <cell r="E8">
            <v>597.25</v>
          </cell>
        </row>
        <row r="25">
          <cell r="B25">
            <v>0</v>
          </cell>
          <cell r="D25">
            <v>203.4</v>
          </cell>
        </row>
        <row r="26">
          <cell r="B26">
            <v>11300.01</v>
          </cell>
          <cell r="D26">
            <v>275.39999999999998</v>
          </cell>
        </row>
        <row r="27">
          <cell r="B27">
            <v>15300.01</v>
          </cell>
          <cell r="D27">
            <v>358.2</v>
          </cell>
        </row>
        <row r="28">
          <cell r="B28">
            <v>19900.009999999998</v>
          </cell>
          <cell r="D28">
            <v>550.79999999999995</v>
          </cell>
        </row>
        <row r="29">
          <cell r="B29">
            <v>30600.01</v>
          </cell>
          <cell r="D29">
            <v>720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rif.h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rif.hr/Prijava_poreza_na_dohodak_gradana_za_2010_-13123C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rrif.hr/pretplata.html" TargetMode="External"/><Relationship Id="rId1" Type="http://schemas.openxmlformats.org/officeDocument/2006/relationships/hyperlink" Target="http://www.rrif.hr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rrif.hr/clanak-23556/" TargetMode="External"/><Relationship Id="rId4" Type="http://schemas.openxmlformats.org/officeDocument/2006/relationships/hyperlink" Target="http://www.rrif.hr/Godisnja_prijava_poreza_na_dohodak_obrtnickih_i_dr-13041C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8AD55-D68A-48DD-9349-97889817E20B}">
  <sheetPr>
    <pageSetUpPr fitToPage="1"/>
  </sheetPr>
  <dimension ref="B1:BA56"/>
  <sheetViews>
    <sheetView zoomScaleNormal="100" workbookViewId="0"/>
  </sheetViews>
  <sheetFormatPr defaultRowHeight="15" x14ac:dyDescent="0.25"/>
  <cols>
    <col min="1" max="1" width="4.5703125" style="10" customWidth="1"/>
    <col min="2" max="2" width="3.42578125" style="10" customWidth="1"/>
    <col min="3" max="3" width="10.28515625" style="10" customWidth="1"/>
    <col min="4" max="4" width="3.42578125" style="10" customWidth="1"/>
    <col min="5" max="5" width="10.28515625" style="10" customWidth="1"/>
    <col min="6" max="6" width="3.42578125" style="10" customWidth="1"/>
    <col min="7" max="7" width="10.28515625" style="10" customWidth="1"/>
    <col min="8" max="8" width="3.42578125" style="10" customWidth="1"/>
    <col min="9" max="9" width="10.28515625" style="10" customWidth="1"/>
    <col min="10" max="10" width="3.42578125" style="10" customWidth="1"/>
    <col min="11" max="11" width="10.28515625" style="10" customWidth="1"/>
    <col min="12" max="12" width="3.42578125" style="10" customWidth="1"/>
    <col min="13" max="13" width="10.28515625" style="10" customWidth="1"/>
    <col min="14" max="14" width="3.42578125" style="10" customWidth="1"/>
    <col min="15" max="15" width="10.28515625" style="10" customWidth="1"/>
    <col min="16" max="16" width="3.42578125" style="10" customWidth="1"/>
    <col min="17" max="17" width="10.28515625" style="10" customWidth="1"/>
    <col min="18" max="18" width="3.42578125" style="10" customWidth="1"/>
    <col min="19" max="19" width="10.28515625" style="10" customWidth="1"/>
    <col min="20" max="20" width="3.42578125" style="10" customWidth="1"/>
    <col min="21" max="21" width="10.28515625" style="10" customWidth="1"/>
    <col min="22" max="22" width="4.5703125" style="10" customWidth="1"/>
    <col min="23" max="23" width="9.140625" style="10"/>
    <col min="24" max="24" width="16.28515625" style="14" hidden="1" customWidth="1"/>
    <col min="25" max="25" width="4.5703125" style="14" hidden="1" customWidth="1"/>
    <col min="26" max="26" width="13.7109375" style="14" hidden="1" customWidth="1"/>
    <col min="27" max="27" width="11.85546875" style="14" hidden="1" customWidth="1"/>
    <col min="28" max="28" width="12.7109375" style="14" hidden="1" customWidth="1"/>
    <col min="29" max="29" width="11.85546875" style="10" hidden="1" customWidth="1"/>
    <col min="30" max="31" width="9.140625" style="10" hidden="1" customWidth="1"/>
    <col min="32" max="33" width="11.42578125" style="10" hidden="1" customWidth="1"/>
    <col min="34" max="37" width="9.140625" style="14" hidden="1" customWidth="1"/>
    <col min="38" max="38" width="9.140625" style="10" hidden="1" customWidth="1"/>
    <col min="39" max="39" width="11.42578125" style="10" hidden="1" customWidth="1"/>
    <col min="40" max="50" width="9.140625" style="10" hidden="1" customWidth="1"/>
    <col min="51" max="51" width="11.42578125" style="10" hidden="1" customWidth="1"/>
    <col min="52" max="52" width="9.140625" style="10" hidden="1" customWidth="1"/>
    <col min="53" max="53" width="44" style="10" hidden="1" customWidth="1"/>
    <col min="54" max="16384" width="9.140625" style="10"/>
  </cols>
  <sheetData>
    <row r="1" spans="2:53" ht="24" customHeight="1" x14ac:dyDescent="0.25"/>
    <row r="2" spans="2:53" ht="12" customHeight="1" x14ac:dyDescent="0.25">
      <c r="B2" s="16" t="s">
        <v>53</v>
      </c>
      <c r="U2" s="12" t="s">
        <v>31</v>
      </c>
    </row>
    <row r="3" spans="2:53" ht="31.5" customHeight="1" x14ac:dyDescent="0.25">
      <c r="B3" s="157" t="str">
        <f>"IZVJEŠĆE O PAUŠALNOM DOHOTKU OD SAMOSTALNIH DJELATNOSTI I UPLAĆENOM PAUŠALNOM
POREZU NA DOHODAK OD 01.01. DO 31.12." &amp; ZaGodinu &amp; ". GODINE"</f>
        <v>IZVJEŠĆE O PAUŠALNOM DOHOTKU OD SAMOSTALNIH DJELATNOSTI I UPLAĆENOM PAUŠALNOM
POREZU NA DOHODAK OD 01.01. DO 31.12.2024. GODINE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</row>
    <row r="4" spans="2:53" ht="12" customHeight="1" x14ac:dyDescent="0.25">
      <c r="U4" s="78" t="s">
        <v>104</v>
      </c>
      <c r="AC4" s="14"/>
      <c r="AD4" s="14"/>
      <c r="AE4" s="14"/>
      <c r="AF4" s="14"/>
      <c r="AG4" s="14"/>
      <c r="AL4" s="14"/>
      <c r="AM4" s="14"/>
      <c r="AN4" s="14"/>
      <c r="AO4" s="14"/>
      <c r="AV4" s="14"/>
      <c r="AW4" s="14"/>
      <c r="AX4" s="14"/>
      <c r="AY4" s="14"/>
    </row>
    <row r="5" spans="2:53" ht="21" customHeight="1" x14ac:dyDescent="0.25">
      <c r="B5" s="140" t="s">
        <v>32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Z5" s="74" t="s">
        <v>83</v>
      </c>
      <c r="AA5" s="75" t="s">
        <v>81</v>
      </c>
      <c r="AB5" s="76" t="s">
        <v>82</v>
      </c>
      <c r="AC5" s="76" t="s">
        <v>85</v>
      </c>
      <c r="AD5" s="76" t="s">
        <v>86</v>
      </c>
      <c r="AE5" s="76" t="s">
        <v>87</v>
      </c>
      <c r="AF5" s="77" t="s">
        <v>88</v>
      </c>
      <c r="AG5" s="74" t="s">
        <v>84</v>
      </c>
      <c r="AH5" s="75" t="s">
        <v>89</v>
      </c>
      <c r="AI5" s="76" t="s">
        <v>90</v>
      </c>
      <c r="AJ5" s="76" t="s">
        <v>91</v>
      </c>
      <c r="AK5" s="76" t="s">
        <v>92</v>
      </c>
      <c r="AL5" s="76" t="s">
        <v>93</v>
      </c>
      <c r="AM5" s="77" t="s">
        <v>94</v>
      </c>
      <c r="AN5" s="75" t="s">
        <v>6</v>
      </c>
      <c r="AO5" s="76" t="s">
        <v>7</v>
      </c>
      <c r="AP5" s="77" t="s">
        <v>58</v>
      </c>
      <c r="AQ5" s="75" t="s">
        <v>59</v>
      </c>
      <c r="AR5" s="76" t="s">
        <v>60</v>
      </c>
      <c r="AS5" s="76" t="s">
        <v>61</v>
      </c>
      <c r="AT5" s="76" t="s">
        <v>62</v>
      </c>
      <c r="AU5" s="77" t="s">
        <v>63</v>
      </c>
      <c r="AV5" s="75" t="s">
        <v>65</v>
      </c>
      <c r="AW5" s="76" t="s">
        <v>66</v>
      </c>
      <c r="AX5" s="76" t="s">
        <v>67</v>
      </c>
      <c r="AY5" s="77" t="s">
        <v>64</v>
      </c>
      <c r="AZ5" s="74" t="s">
        <v>69</v>
      </c>
      <c r="BA5" s="73" t="s">
        <v>68</v>
      </c>
    </row>
    <row r="6" spans="2:53" ht="15" customHeight="1" x14ac:dyDescent="0.25">
      <c r="B6" s="141" t="s">
        <v>8</v>
      </c>
      <c r="C6" s="142"/>
      <c r="D6" s="142"/>
      <c r="E6" s="142"/>
      <c r="F6" s="142" t="s">
        <v>33</v>
      </c>
      <c r="G6" s="142"/>
      <c r="H6" s="142"/>
      <c r="I6" s="142"/>
      <c r="J6" s="142"/>
      <c r="K6" s="142"/>
      <c r="L6" s="142" t="s">
        <v>34</v>
      </c>
      <c r="M6" s="142"/>
      <c r="N6" s="142"/>
      <c r="O6" s="142"/>
      <c r="P6" s="142"/>
      <c r="Q6" s="142"/>
      <c r="R6" s="142"/>
      <c r="S6" s="142"/>
      <c r="T6" s="142"/>
      <c r="U6" s="143"/>
      <c r="X6" s="14" t="s">
        <v>57</v>
      </c>
      <c r="Y6" s="14">
        <v>1</v>
      </c>
      <c r="Z6" s="41" t="str">
        <f>IF(Period1Od="","",Period1Od)</f>
        <v/>
      </c>
      <c r="AA6" s="44" t="str">
        <f>IF(Z6="","-",IFERROR(FIND(".",Z6),0))</f>
        <v>-</v>
      </c>
      <c r="AB6" s="45" t="str">
        <f>IF(Z6="","-",IFERROR(FIND(".",Z6,N(AA6)+1),0))</f>
        <v>-</v>
      </c>
      <c r="AC6" s="45" t="str">
        <f>IF(Z6="","-",IF(N(AA6)&gt;0,VALUE(LEFT(Z6,N(AA6-1))),"-"))</f>
        <v>-</v>
      </c>
      <c r="AD6" s="45" t="str">
        <f>IF(Z6="","-",IF(N(AA6)&gt;0,IF(N(AB6)&gt;0,VALUE(MID(Z6,N(AA6+1),N(AB6)-N(AA6)-1)),VALUE(MID(Z6,N(AA6+1),LEN(Z6)-N(AA6)))),"-"))</f>
        <v>-</v>
      </c>
      <c r="AE6" s="45" t="str">
        <f>IF(Z6="","-",IF(N(AB6)&gt;0,IFERROR(VALUE(MID(Z6,N(AB6)+1,LEN(Z6)-N(AB6))),ZaGodinu),ZaGodinu))</f>
        <v>-</v>
      </c>
      <c r="AF6" s="51" t="str">
        <f>IF(Z6="","-",DATE(AE6,AD6,AC6))</f>
        <v>-</v>
      </c>
      <c r="AG6" s="41" t="str">
        <f>IF(Period1Do="","",Period1Do)</f>
        <v/>
      </c>
      <c r="AH6" s="44" t="str">
        <f>IF(AG6="","-",IFERROR(FIND(".",AG6),0))</f>
        <v>-</v>
      </c>
      <c r="AI6" s="45" t="str">
        <f>IF(AG6="","-",IFERROR(FIND(".",AG6,N(AH6)+1),0))</f>
        <v>-</v>
      </c>
      <c r="AJ6" s="45" t="str">
        <f>IF(AG6="","-",IF(N(AH6)&gt;0,VALUE(LEFT(AG6,N(AH6-1))),"-"))</f>
        <v>-</v>
      </c>
      <c r="AK6" s="45" t="str">
        <f>IF(AG6="","-",IF(N(AH6)&gt;0,IF(N(AI6)&gt;0,VALUE(MID(AG6,N(AH6+1),N(AI6)-N(AH6)-1)),VALUE(MID(AG6,N(AH6+1),LEN(AG6)-N(AH6)))),"-"))</f>
        <v>-</v>
      </c>
      <c r="AL6" s="45" t="str">
        <f>IF(AG6="","-",IF(N(AI6)&gt;0,IFERROR(VALUE(MID(AG6,N(AI6)+1,LEN(AG6)-N(AI6))),ZaGodinu),ZaGodinu))</f>
        <v>-</v>
      </c>
      <c r="AM6" s="54" t="str">
        <f>IF(AG6="","-",DATE(AL6,AK6,AJ6))</f>
        <v>-</v>
      </c>
      <c r="AN6" s="57" t="str">
        <f>IF(Z6="","-",IF(AND(DAY(AF6)=AC6,MONTH(AF6)=AD6,YEAR(AF6)=AE6),"ok","GREŠKA"))</f>
        <v>-</v>
      </c>
      <c r="AO6" s="58" t="str">
        <f>IF(AG6="","-",IF(AND(DAY(AM6)=AJ6,MONTH(AM6)=AK6,YEAR(AM6)=AL6),"ok","GREŠKA"))</f>
        <v>-</v>
      </c>
      <c r="AP6" s="46" t="str">
        <f>IF(AN6&amp;AO6="okok","ok",IF(AN6&amp;AO6="--","-",IF(OR(AN6&amp;AO6="ok-",AN6&amp;AO6="-ok"),"nepotpun","GREŠKA")))</f>
        <v>-</v>
      </c>
      <c r="AQ6" s="44" t="str">
        <f>IF(AN6="ok",DAY(AF6),"-")</f>
        <v>-</v>
      </c>
      <c r="AR6" s="45" t="str">
        <f>IF(AN6="ok",MONTH(AF6),"-")</f>
        <v>-</v>
      </c>
      <c r="AS6" s="45" t="str">
        <f>IF(AN6="ok",YEAR(AF6),"-")</f>
        <v>-</v>
      </c>
      <c r="AT6" s="45" t="str">
        <f>IF(AO6="ok",MONTH(AM6),"-")</f>
        <v>-</v>
      </c>
      <c r="AU6" s="62" t="str">
        <f>IF(AO6="ok",YEAR(AM6),"-")</f>
        <v>-</v>
      </c>
      <c r="AV6" s="57" t="str">
        <f>IF(AP6&lt;&gt;"ok","-",IF(OR(AS6&lt;&gt;ZaGodinu,AU6&lt;&gt;ZaGodinu),"GREŠKA","ok"))</f>
        <v>-</v>
      </c>
      <c r="AW6" s="58" t="str">
        <f>IF(AV6&lt;&gt;"ok","-",IF(VALUE(AM6)-VALUE(AF6)&gt;=0,"ok","GREŠKA"))</f>
        <v>-</v>
      </c>
      <c r="AX6" s="58" t="str">
        <f>IF(AW6&lt;&gt;"ok","-","ok")</f>
        <v>-</v>
      </c>
      <c r="AY6" s="46" t="str">
        <f>IF(AX6&lt;&gt;"ok","-","ok")</f>
        <v>-</v>
      </c>
      <c r="AZ6" s="66" t="str">
        <f>IF(AY6="ok",AT6-AR6+IF(AQ6=1,1,IF(AR6=AT6,1,0))+IF(AT5=AT6,-1,0),"-")</f>
        <v>-</v>
      </c>
      <c r="BA6" s="70" t="str">
        <f>IF(AN6="GREŠKA","Početni datum "&amp;Y6&amp;". razdoblja je neispravan",IF(AO6="GREŠKA","Završni datum "&amp;Y6&amp;". razdoblja je neispravan",IF(AP6="nepotpun",""&amp;Y6&amp;". razdoblje je nepotpuno upisano",IF(AV6="GREŠKA","Godina upisana u "&amp;Y6&amp;". razdoblju nije ispravna",IF(AW6="GREŠKA","Redoslijed datuma u "&amp;Y6&amp;". razdoblju nije ispravan",IF(AX6="GREŠKA","Preskočeno je "&amp;Y5&amp;". razdoblje",IF(AY6="GREŠKA","Redoslijed "&amp;Y5&amp;". i "&amp;Y6&amp;". razdoblja nije ispravan","")))))))</f>
        <v/>
      </c>
    </row>
    <row r="7" spans="2:53" ht="18" customHeight="1" x14ac:dyDescent="0.25">
      <c r="B7" s="146"/>
      <c r="C7" s="147"/>
      <c r="D7" s="147"/>
      <c r="E7" s="147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5"/>
      <c r="X7" s="14" t="s">
        <v>57</v>
      </c>
      <c r="Y7" s="14">
        <v>2</v>
      </c>
      <c r="Z7" s="42" t="str">
        <f>IF(Period2Od="","",Period2Od)</f>
        <v/>
      </c>
      <c r="AA7" s="47" t="str">
        <f>IF(Z7="","-",IFERROR(FIND(".",Z7),0))</f>
        <v>-</v>
      </c>
      <c r="AB7" s="14" t="str">
        <f>IF(Z7="","-",IFERROR(FIND(".",Z7,N(AA7)+1),0))</f>
        <v>-</v>
      </c>
      <c r="AC7" s="14" t="str">
        <f>IF(Z7="","-",IF(N(AA7)&gt;0,VALUE(LEFT(Z7,N(AA7-1))),"-"))</f>
        <v>-</v>
      </c>
      <c r="AD7" s="14" t="str">
        <f>IF(Z7="","-",IF(N(AA7)&gt;0,IF(N(AB7)&gt;0,VALUE(MID(Z7,N(AA7+1),N(AB7)-N(AA7)-1)),VALUE(MID(Z7,N(AA7+1),LEN(Z7)-N(AA7)))),"-"))</f>
        <v>-</v>
      </c>
      <c r="AE7" s="14" t="str">
        <f>IF(Z7="","-",IF(N(AB7)&gt;0,IFERROR(VALUE(MID(Z7,N(AB7)+1,LEN(Z7)-N(AB7))),ZaGodinu),ZaGodinu))</f>
        <v>-</v>
      </c>
      <c r="AF7" s="52" t="str">
        <f>IF(Z7="","-",DATE(AE7,AD7,AC7))</f>
        <v>-</v>
      </c>
      <c r="AG7" s="42" t="str">
        <f>IF(Period2Do="","",Period2Do)</f>
        <v/>
      </c>
      <c r="AH7" s="47" t="str">
        <f>IF(AG7="","-",IFERROR(FIND(".",AG7),0))</f>
        <v>-</v>
      </c>
      <c r="AI7" s="14" t="str">
        <f>IF(AG7="","-",IFERROR(FIND(".",AG7,N(AH7)+1),0))</f>
        <v>-</v>
      </c>
      <c r="AJ7" s="14" t="str">
        <f>IF(AG7="","-",IF(N(AH7)&gt;0,VALUE(LEFT(AG7,N(AH7-1))),"-"))</f>
        <v>-</v>
      </c>
      <c r="AK7" s="14" t="str">
        <f>IF(AG7="","-",IF(N(AH7)&gt;0,IF(N(AI7)&gt;0,VALUE(MID(AG7,N(AH7+1),N(AI7)-N(AH7)-1)),VALUE(MID(AG7,N(AH7+1),LEN(AG7)-N(AH7)))),"-"))</f>
        <v>-</v>
      </c>
      <c r="AL7" s="14" t="str">
        <f>IF(AG7="","-",IF(N(AI7)&gt;0,IFERROR(VALUE(MID(AG7,N(AI7)+1,LEN(AG7)-N(AI7))),ZaGodinu),ZaGodinu))</f>
        <v>-</v>
      </c>
      <c r="AM7" s="55" t="str">
        <f>IF(AG7="","-",DATE(AL7,AK7,AJ7))</f>
        <v>-</v>
      </c>
      <c r="AN7" s="59" t="str">
        <f t="shared" ref="AN7:AN10" si="0">IF(Z7="","-",IF(AND(DAY(AF7)=AC7,MONTH(AF7)=AD7,YEAR(AF7)=AE7),"ok","GREŠKA"))</f>
        <v>-</v>
      </c>
      <c r="AO7" s="23" t="str">
        <f t="shared" ref="AO7:AO10" si="1">IF(AG7="","-",IF(AND(DAY(AM7)=AJ7,MONTH(AM7)=AK7,YEAR(AM7)=AL7),"ok","GREŠKA"))</f>
        <v>-</v>
      </c>
      <c r="AP7" s="48" t="str">
        <f t="shared" ref="AP7:AP10" si="2">IF(AN7&amp;AO7="okok","ok",IF(AN7&amp;AO7="--","-",IF(OR(AN7&amp;AO7="ok-",AN7&amp;AO7="-ok"),"nepotpun","GREŠKA")))</f>
        <v>-</v>
      </c>
      <c r="AQ7" s="47" t="str">
        <f t="shared" ref="AQ7:AQ10" si="3">IF(AN7="ok",DAY(AF7),"-")</f>
        <v>-</v>
      </c>
      <c r="AR7" s="14" t="str">
        <f t="shared" ref="AR7:AR10" si="4">IF(AN7="ok",MONTH(AF7),"-")</f>
        <v>-</v>
      </c>
      <c r="AS7" s="14" t="str">
        <f t="shared" ref="AS7:AS10" si="5">IF(AN7="ok",YEAR(AF7),"-")</f>
        <v>-</v>
      </c>
      <c r="AT7" s="14" t="str">
        <f t="shared" ref="AT7:AT10" si="6">IF(AO7="ok",MONTH(AM7),"-")</f>
        <v>-</v>
      </c>
      <c r="AU7" s="63" t="str">
        <f t="shared" ref="AU7:AU10" si="7">IF(AO7="ok",YEAR(AM7),"-")</f>
        <v>-</v>
      </c>
      <c r="AV7" s="59" t="str">
        <f>IF(AP7&lt;&gt;"ok","-",IF(OR(AS7&lt;&gt;ZaGodinu,AU7&lt;&gt;ZaGodinu),"GREŠKA","ok"))</f>
        <v>-</v>
      </c>
      <c r="AW7" s="23" t="str">
        <f t="shared" ref="AW7:AW10" si="8">IF(AV7&lt;&gt;"ok","-",IF(VALUE(AM7)-VALUE(AF7)&gt;=0,"ok","GREŠKA"))</f>
        <v>-</v>
      </c>
      <c r="AX7" s="23" t="str">
        <f t="shared" ref="AX7:AY7" si="9">IF(AW7&lt;&gt;"ok","-","ok")</f>
        <v>-</v>
      </c>
      <c r="AY7" s="48" t="str">
        <f t="shared" si="9"/>
        <v>-</v>
      </c>
      <c r="AZ7" s="67" t="str">
        <f t="shared" ref="AZ7:AZ10" si="10">IF(AY7="ok",AT7-AR7+IF(AQ7=1,1,IF(AR7=AT7,1,0))+IF(AT6=AT7,-1,0),"-")</f>
        <v>-</v>
      </c>
      <c r="BA7" s="71" t="str">
        <f>IF(AN7="GREŠKA","Početni datum "&amp;Y7&amp;". razdoblja je neispravan",IF(AO7="GREŠKA","Završni datum "&amp;Y7&amp;". razdoblja je neispravan",IF(AP7="nepotpun",""&amp;Y7&amp;". razdoblje je nepotpuno upisano",IF(AV7="GREŠKA","Godina upisana u "&amp;Y7&amp;". razdoblju nije ispravna",IF(AW7="GREŠKA","Redoslijed datuma u "&amp;Y7&amp;". razdoblju nije ispravan",IF(AX7="GREŠKA","Preskočeno je "&amp;Y6&amp;". razdoblje",IF(AY7="GREŠKA","Redoslijed "&amp;Y6&amp;". i "&amp;Y7&amp;". razdoblja nije ispravan","")))))))</f>
        <v/>
      </c>
    </row>
    <row r="8" spans="2:53" ht="21" customHeight="1" x14ac:dyDescent="0.25">
      <c r="B8" s="140" t="s">
        <v>35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X8" s="14" t="s">
        <v>57</v>
      </c>
      <c r="Y8" s="14">
        <v>3</v>
      </c>
      <c r="Z8" s="42" t="str">
        <f>IF(Period3Od="","",Period3Od)</f>
        <v/>
      </c>
      <c r="AA8" s="47" t="str">
        <f>IF(Z8="","-",IFERROR(FIND(".",Z8),0))</f>
        <v>-</v>
      </c>
      <c r="AB8" s="14" t="str">
        <f>IF(Z8="","-",IFERROR(FIND(".",Z8,N(AA8)+1),0))</f>
        <v>-</v>
      </c>
      <c r="AC8" s="14" t="str">
        <f>IF(Z8="","-",IF(N(AA8)&gt;0,VALUE(LEFT(Z8,N(AA8-1))),"-"))</f>
        <v>-</v>
      </c>
      <c r="AD8" s="14" t="str">
        <f>IF(Z8="","-",IF(N(AA8)&gt;0,IF(N(AB8)&gt;0,VALUE(MID(Z8,N(AA8+1),N(AB8)-N(AA8)-1)),VALUE(MID(Z8,N(AA8+1),LEN(Z8)-N(AA8)))),"-"))</f>
        <v>-</v>
      </c>
      <c r="AE8" s="14" t="str">
        <f>IF(Z8="","-",IF(N(AB8)&gt;0,IFERROR(VALUE(MID(Z8,N(AB8)+1,LEN(Z8)-N(AB8))),ZaGodinu),ZaGodinu))</f>
        <v>-</v>
      </c>
      <c r="AF8" s="52" t="str">
        <f>IF(Z8="","-",DATE(AE8,AD8,AC8))</f>
        <v>-</v>
      </c>
      <c r="AG8" s="42" t="str">
        <f>IF(Period3Do="","",Period3Do)</f>
        <v/>
      </c>
      <c r="AH8" s="47" t="str">
        <f>IF(AG8="","-",IFERROR(FIND(".",AG8),0))</f>
        <v>-</v>
      </c>
      <c r="AI8" s="14" t="str">
        <f>IF(AG8="","-",IFERROR(FIND(".",AG8,N(AH8)+1),0))</f>
        <v>-</v>
      </c>
      <c r="AJ8" s="14" t="str">
        <f>IF(AG8="","-",IF(N(AH8)&gt;0,VALUE(LEFT(AG8,N(AH8-1))),"-"))</f>
        <v>-</v>
      </c>
      <c r="AK8" s="14" t="str">
        <f>IF(AG8="","-",IF(N(AH8)&gt;0,IF(N(AI8)&gt;0,VALUE(MID(AG8,N(AH8+1),N(AI8)-N(AH8)-1)),VALUE(MID(AG8,N(AH8+1),LEN(AG8)-N(AH8)))),"-"))</f>
        <v>-</v>
      </c>
      <c r="AL8" s="14" t="str">
        <f>IF(AG8="","-",IF(N(AI8)&gt;0,IFERROR(VALUE(MID(AG8,N(AI8)+1,LEN(AG8)-N(AI8))),ZaGodinu),ZaGodinu))</f>
        <v>-</v>
      </c>
      <c r="AM8" s="55" t="str">
        <f>IF(AG8="","-",DATE(AL8,AK8,AJ8))</f>
        <v>-</v>
      </c>
      <c r="AN8" s="59" t="str">
        <f t="shared" si="0"/>
        <v>-</v>
      </c>
      <c r="AO8" s="23" t="str">
        <f t="shared" si="1"/>
        <v>-</v>
      </c>
      <c r="AP8" s="48" t="str">
        <f t="shared" si="2"/>
        <v>-</v>
      </c>
      <c r="AQ8" s="47" t="str">
        <f t="shared" si="3"/>
        <v>-</v>
      </c>
      <c r="AR8" s="14" t="str">
        <f t="shared" si="4"/>
        <v>-</v>
      </c>
      <c r="AS8" s="14" t="str">
        <f t="shared" si="5"/>
        <v>-</v>
      </c>
      <c r="AT8" s="14" t="str">
        <f t="shared" si="6"/>
        <v>-</v>
      </c>
      <c r="AU8" s="63" t="str">
        <f t="shared" si="7"/>
        <v>-</v>
      </c>
      <c r="AV8" s="59" t="str">
        <f>IF(AP8&lt;&gt;"ok","-",IF(OR(AS8&lt;&gt;ZaGodinu,AU8&lt;&gt;ZaGodinu),"GREŠKA","ok"))</f>
        <v>-</v>
      </c>
      <c r="AW8" s="23" t="str">
        <f t="shared" si="8"/>
        <v>-</v>
      </c>
      <c r="AX8" s="23" t="str">
        <f t="shared" ref="AX8:AY8" si="11">IF(AW8&lt;&gt;"ok","-","ok")</f>
        <v>-</v>
      </c>
      <c r="AY8" s="48" t="str">
        <f t="shared" si="11"/>
        <v>-</v>
      </c>
      <c r="AZ8" s="67" t="str">
        <f t="shared" si="10"/>
        <v>-</v>
      </c>
      <c r="BA8" s="71" t="str">
        <f>IF(AN8="GREŠKA","Početni datum "&amp;Y8&amp;". razdoblja je neispravan",IF(AO8="GREŠKA","Završni datum "&amp;Y8&amp;". razdoblja je neispravan",IF(AP8="nepotpun",""&amp;Y8&amp;". razdoblje je nepotpuno upisano",IF(AV8="GREŠKA","Godina upisana u "&amp;Y8&amp;". razdoblju nije ispravna",IF(AW8="GREŠKA","Redoslijed datuma u "&amp;Y8&amp;". razdoblju nije ispravan",IF(AX8="GREŠKA","Preskočeno je "&amp;Y7&amp;". razdoblje",IF(AY8="GREŠKA","Redoslijed "&amp;Y7&amp;". i "&amp;Y8&amp;". razdoblja nije ispravan","")))))))</f>
        <v/>
      </c>
    </row>
    <row r="9" spans="2:53" ht="18" customHeight="1" x14ac:dyDescent="0.25">
      <c r="B9" s="150" t="s">
        <v>36</v>
      </c>
      <c r="C9" s="97"/>
      <c r="D9" s="97"/>
      <c r="E9" s="97"/>
      <c r="F9" s="97"/>
      <c r="G9" s="97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2"/>
      <c r="X9" s="14" t="s">
        <v>57</v>
      </c>
      <c r="Y9" s="14">
        <v>4</v>
      </c>
      <c r="Z9" s="42" t="str">
        <f>IF(Period4Od="","",Period4Od)</f>
        <v/>
      </c>
      <c r="AA9" s="47" t="str">
        <f>IF(Z9="","-",IFERROR(FIND(".",Z9),0))</f>
        <v>-</v>
      </c>
      <c r="AB9" s="14" t="str">
        <f>IF(Z9="","-",IFERROR(FIND(".",Z9,N(AA9)+1),0))</f>
        <v>-</v>
      </c>
      <c r="AC9" s="14" t="str">
        <f>IF(Z9="","-",IF(N(AA9)&gt;0,VALUE(LEFT(Z9,N(AA9-1))),"-"))</f>
        <v>-</v>
      </c>
      <c r="AD9" s="14" t="str">
        <f>IF(Z9="","-",IF(N(AA9)&gt;0,IF(N(AB9)&gt;0,VALUE(MID(Z9,N(AA9+1),N(AB9)-N(AA9)-1)),VALUE(MID(Z9,N(AA9+1),LEN(Z9)-N(AA9)))),"-"))</f>
        <v>-</v>
      </c>
      <c r="AE9" s="14" t="str">
        <f>IF(Z9="","-",IF(N(AB9)&gt;0,IFERROR(VALUE(MID(Z9,N(AB9)+1,LEN(Z9)-N(AB9))),ZaGodinu),ZaGodinu))</f>
        <v>-</v>
      </c>
      <c r="AF9" s="52" t="str">
        <f>IF(Z9="","-",DATE(AE9,AD9,AC9))</f>
        <v>-</v>
      </c>
      <c r="AG9" s="42" t="str">
        <f>IF(Period4Do="","",Period4Do)</f>
        <v/>
      </c>
      <c r="AH9" s="47" t="str">
        <f>IF(AG9="","-",IFERROR(FIND(".",AG9),0))</f>
        <v>-</v>
      </c>
      <c r="AI9" s="14" t="str">
        <f>IF(AG9="","-",IFERROR(FIND(".",AG9,N(AH9)+1),0))</f>
        <v>-</v>
      </c>
      <c r="AJ9" s="14" t="str">
        <f>IF(AG9="","-",IF(N(AH9)&gt;0,VALUE(LEFT(AG9,N(AH9-1))),"-"))</f>
        <v>-</v>
      </c>
      <c r="AK9" s="14" t="str">
        <f>IF(AG9="","-",IF(N(AH9)&gt;0,IF(N(AI9)&gt;0,VALUE(MID(AG9,N(AH9+1),N(AI9)-N(AH9)-1)),VALUE(MID(AG9,N(AH9+1),LEN(AG9)-N(AH9)))),"-"))</f>
        <v>-</v>
      </c>
      <c r="AL9" s="14" t="str">
        <f>IF(AG9="","-",IF(N(AI9)&gt;0,IFERROR(VALUE(MID(AG9,N(AI9)+1,LEN(AG9)-N(AI9))),ZaGodinu),ZaGodinu))</f>
        <v>-</v>
      </c>
      <c r="AM9" s="55" t="str">
        <f>IF(AG9="","-",DATE(AL9,AK9,AJ9))</f>
        <v>-</v>
      </c>
      <c r="AN9" s="59" t="str">
        <f t="shared" si="0"/>
        <v>-</v>
      </c>
      <c r="AO9" s="23" t="str">
        <f t="shared" si="1"/>
        <v>-</v>
      </c>
      <c r="AP9" s="48" t="str">
        <f t="shared" si="2"/>
        <v>-</v>
      </c>
      <c r="AQ9" s="47" t="str">
        <f t="shared" si="3"/>
        <v>-</v>
      </c>
      <c r="AR9" s="14" t="str">
        <f t="shared" si="4"/>
        <v>-</v>
      </c>
      <c r="AS9" s="14" t="str">
        <f t="shared" si="5"/>
        <v>-</v>
      </c>
      <c r="AT9" s="14" t="str">
        <f t="shared" si="6"/>
        <v>-</v>
      </c>
      <c r="AU9" s="63" t="str">
        <f t="shared" si="7"/>
        <v>-</v>
      </c>
      <c r="AV9" s="59" t="str">
        <f>IF(AP9&lt;&gt;"ok","-",IF(OR(AS9&lt;&gt;ZaGodinu,AU9&lt;&gt;ZaGodinu),"GREŠKA","ok"))</f>
        <v>-</v>
      </c>
      <c r="AW9" s="23" t="str">
        <f t="shared" si="8"/>
        <v>-</v>
      </c>
      <c r="AX9" s="23" t="str">
        <f t="shared" ref="AX9:AY9" si="12">IF(AW9&lt;&gt;"ok","-","ok")</f>
        <v>-</v>
      </c>
      <c r="AY9" s="48" t="str">
        <f t="shared" si="12"/>
        <v>-</v>
      </c>
      <c r="AZ9" s="67" t="str">
        <f t="shared" si="10"/>
        <v>-</v>
      </c>
      <c r="BA9" s="71" t="str">
        <f>IF(AN9="GREŠKA","Početni datum "&amp;Y9&amp;". razdoblja je neispravan",IF(AO9="GREŠKA","Završni datum "&amp;Y9&amp;". razdoblja je neispravan",IF(AP9="nepotpun",""&amp;Y9&amp;". razdoblje je nepotpuno upisano",IF(AV9="GREŠKA","Godina upisana u "&amp;Y9&amp;". razdoblju nije ispravna",IF(AW9="GREŠKA","Redoslijed datuma u "&amp;Y9&amp;". razdoblju nije ispravan",IF(AX9="GREŠKA","Preskočeno je "&amp;Y8&amp;". razdoblje",IF(AY9="GREŠKA","Redoslijed "&amp;Y8&amp;". i "&amp;Y9&amp;". razdoblja nije ispravan","")))))))</f>
        <v/>
      </c>
    </row>
    <row r="10" spans="2:53" ht="18" customHeight="1" x14ac:dyDescent="0.25">
      <c r="B10" s="148" t="s">
        <v>37</v>
      </c>
      <c r="C10" s="101"/>
      <c r="D10" s="101"/>
      <c r="E10" s="101"/>
      <c r="F10" s="101"/>
      <c r="G10" s="101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4"/>
      <c r="X10" s="14" t="s">
        <v>57</v>
      </c>
      <c r="Y10" s="14">
        <v>5</v>
      </c>
      <c r="Z10" s="43" t="str">
        <f>IF(Period5Od="","",Period5Od)</f>
        <v/>
      </c>
      <c r="AA10" s="49" t="str">
        <f>IF(Z10="","-",IFERROR(FIND(".",Z10),0))</f>
        <v>-</v>
      </c>
      <c r="AB10" s="37" t="str">
        <f>IF(Z10="","-",IFERROR(FIND(".",Z10,N(AA10)+1),0))</f>
        <v>-</v>
      </c>
      <c r="AC10" s="37" t="str">
        <f>IF(Z10="","-",IF(N(AA10)&gt;0,VALUE(LEFT(Z10,N(AA10-1))),"-"))</f>
        <v>-</v>
      </c>
      <c r="AD10" s="37" t="str">
        <f>IF(Z10="","-",IF(N(AA10)&gt;0,IF(N(AB10)&gt;0,VALUE(MID(Z10,N(AA10+1),N(AB10)-N(AA10)-1)),VALUE(MID(Z10,N(AA10+1),LEN(Z10)-N(AA10)))),"-"))</f>
        <v>-</v>
      </c>
      <c r="AE10" s="37" t="str">
        <f>IF(Z10="","-",IF(N(AB10)&gt;0,IFERROR(VALUE(MID(Z10,N(AB10)+1,LEN(Z10)-N(AB10))),ZaGodinu),ZaGodinu))</f>
        <v>-</v>
      </c>
      <c r="AF10" s="53" t="str">
        <f>IF(Z10="","-",DATE(AE10,AD10,AC10))</f>
        <v>-</v>
      </c>
      <c r="AG10" s="43" t="str">
        <f>IF(Period5Do="","",Period5Do)</f>
        <v/>
      </c>
      <c r="AH10" s="49" t="str">
        <f>IF(AG10="","-",IFERROR(FIND(".",AG10),0))</f>
        <v>-</v>
      </c>
      <c r="AI10" s="37" t="str">
        <f>IF(AG10="","-",IFERROR(FIND(".",AG10,N(AH10)+1),0))</f>
        <v>-</v>
      </c>
      <c r="AJ10" s="37" t="str">
        <f>IF(AG10="","-",IF(N(AH10)&gt;0,VALUE(LEFT(AG10,N(AH10-1))),"-"))</f>
        <v>-</v>
      </c>
      <c r="AK10" s="37" t="str">
        <f>IF(AG10="","-",IF(N(AH10)&gt;0,IF(N(AI10)&gt;0,VALUE(MID(AG10,N(AH10+1),N(AI10)-N(AH10)-1)),VALUE(MID(AG10,N(AH10+1),LEN(AG10)-N(AH10)))),"-"))</f>
        <v>-</v>
      </c>
      <c r="AL10" s="37" t="str">
        <f>IF(AG10="","-",IF(N(AI10)&gt;0,IFERROR(VALUE(MID(AG10,N(AI10)+1,LEN(AG10)-N(AI10))),ZaGodinu),ZaGodinu))</f>
        <v>-</v>
      </c>
      <c r="AM10" s="56" t="str">
        <f>IF(AG10="","-",DATE(AL10,AK10,AJ10))</f>
        <v>-</v>
      </c>
      <c r="AN10" s="60" t="str">
        <f t="shared" si="0"/>
        <v>-</v>
      </c>
      <c r="AO10" s="61" t="str">
        <f t="shared" si="1"/>
        <v>-</v>
      </c>
      <c r="AP10" s="50" t="str">
        <f t="shared" si="2"/>
        <v>-</v>
      </c>
      <c r="AQ10" s="49" t="str">
        <f t="shared" si="3"/>
        <v>-</v>
      </c>
      <c r="AR10" s="37" t="str">
        <f t="shared" si="4"/>
        <v>-</v>
      </c>
      <c r="AS10" s="37" t="str">
        <f t="shared" si="5"/>
        <v>-</v>
      </c>
      <c r="AT10" s="37" t="str">
        <f t="shared" si="6"/>
        <v>-</v>
      </c>
      <c r="AU10" s="64" t="str">
        <f t="shared" si="7"/>
        <v>-</v>
      </c>
      <c r="AV10" s="60" t="str">
        <f>IF(AP10&lt;&gt;"ok","-",IF(OR(AS10&lt;&gt;ZaGodinu,AU10&lt;&gt;ZaGodinu),"GREŠKA","ok"))</f>
        <v>-</v>
      </c>
      <c r="AW10" s="61" t="str">
        <f t="shared" si="8"/>
        <v>-</v>
      </c>
      <c r="AX10" s="61" t="str">
        <f t="shared" ref="AX10:AY10" si="13">IF(AW10&lt;&gt;"ok","-","ok")</f>
        <v>-</v>
      </c>
      <c r="AY10" s="50" t="str">
        <f t="shared" si="13"/>
        <v>-</v>
      </c>
      <c r="AZ10" s="68" t="str">
        <f t="shared" si="10"/>
        <v>-</v>
      </c>
      <c r="BA10" s="72" t="str">
        <f>IF(AN10="GREŠKA","Početni datum "&amp;Y10&amp;". razdoblja je neispravan",IF(AO10="GREŠKA","Završni datum "&amp;Y10&amp;". razdoblja je neispravan",IF(AP10="nepotpun",""&amp;Y10&amp;". razdoblje je nepotpuno upisano",IF(AV10="GREŠKA","Godina upisana u "&amp;Y10&amp;". razdoblju nije ispravna",IF(AW10="GREŠKA","Redoslijed datuma u "&amp;Y10&amp;". razdoblju nije ispravan",IF(AX10="GREŠKA","Preskočeno je "&amp;Y9&amp;". razdoblje",IF(AY10="GREŠKA","Redoslijed "&amp;Y9&amp;". i "&amp;Y10&amp;". razdoblja nije ispravan","")))))))</f>
        <v/>
      </c>
    </row>
    <row r="11" spans="2:53" ht="18" customHeight="1" thickBot="1" x14ac:dyDescent="0.3">
      <c r="B11" s="148" t="s">
        <v>38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62" t="s">
        <v>56</v>
      </c>
      <c r="S11" s="163"/>
      <c r="T11" s="164"/>
      <c r="U11" s="165"/>
      <c r="AC11" s="14"/>
      <c r="AD11" s="14"/>
      <c r="AE11" s="14"/>
      <c r="AF11" s="14"/>
      <c r="AG11" s="14"/>
      <c r="AL11" s="14"/>
      <c r="AM11" s="14"/>
      <c r="AN11" s="14"/>
      <c r="AO11" s="14"/>
      <c r="AP11" s="14"/>
      <c r="AW11" s="14"/>
      <c r="AX11" s="14"/>
      <c r="AY11" s="14"/>
      <c r="AZ11" s="65">
        <f>SUM(AZ6:AZ10)</f>
        <v>0</v>
      </c>
      <c r="BA11" s="69" t="str">
        <f>IF(BA6&lt;&gt;"",BA6,IF(BA7&lt;&gt;"",BA7,IF(BA8&lt;&gt;"",BA8,IF(BA9&lt;&gt;"",BA9,IF(BA10&lt;&gt;"",BA10,"ok")))))</f>
        <v>ok</v>
      </c>
    </row>
    <row r="12" spans="2:53" ht="18" customHeight="1" x14ac:dyDescent="0.25">
      <c r="B12" s="148" t="s">
        <v>39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49"/>
    </row>
    <row r="13" spans="2:53" ht="15" customHeight="1" x14ac:dyDescent="0.25">
      <c r="B13" s="102">
        <v>1</v>
      </c>
      <c r="C13" s="103"/>
      <c r="D13" s="103"/>
      <c r="E13" s="104"/>
      <c r="F13" s="105">
        <v>2</v>
      </c>
      <c r="G13" s="103"/>
      <c r="H13" s="103"/>
      <c r="I13" s="104"/>
      <c r="J13" s="105">
        <v>3</v>
      </c>
      <c r="K13" s="103"/>
      <c r="L13" s="103"/>
      <c r="M13" s="104"/>
      <c r="N13" s="105">
        <v>4</v>
      </c>
      <c r="O13" s="103"/>
      <c r="P13" s="103"/>
      <c r="Q13" s="104"/>
      <c r="R13" s="105">
        <v>5</v>
      </c>
      <c r="S13" s="103"/>
      <c r="T13" s="103"/>
      <c r="U13" s="166"/>
    </row>
    <row r="14" spans="2:53" s="13" customFormat="1" ht="18" customHeight="1" x14ac:dyDescent="0.25">
      <c r="B14" s="15" t="s">
        <v>40</v>
      </c>
      <c r="C14" s="39"/>
      <c r="D14" s="11" t="s">
        <v>41</v>
      </c>
      <c r="E14" s="39"/>
      <c r="F14" s="11" t="s">
        <v>40</v>
      </c>
      <c r="G14" s="39"/>
      <c r="H14" s="11" t="s">
        <v>41</v>
      </c>
      <c r="I14" s="39"/>
      <c r="J14" s="11" t="s">
        <v>40</v>
      </c>
      <c r="K14" s="39"/>
      <c r="L14" s="11" t="s">
        <v>41</v>
      </c>
      <c r="M14" s="39"/>
      <c r="N14" s="11" t="s">
        <v>40</v>
      </c>
      <c r="O14" s="39"/>
      <c r="P14" s="11" t="s">
        <v>41</v>
      </c>
      <c r="Q14" s="39"/>
      <c r="R14" s="11" t="s">
        <v>40</v>
      </c>
      <c r="S14" s="39"/>
      <c r="T14" s="11" t="s">
        <v>41</v>
      </c>
      <c r="U14" s="40"/>
      <c r="W14" s="2" t="str">
        <f>IF(BA11="ok","",BA11&amp;" – Datume treba pisati u formatu dd.mm.")</f>
        <v/>
      </c>
      <c r="X14" s="22"/>
      <c r="Y14" s="22"/>
      <c r="Z14" s="22"/>
      <c r="AA14" s="22"/>
      <c r="AB14" s="22"/>
      <c r="AH14" s="22"/>
      <c r="AI14" s="22"/>
      <c r="AJ14" s="22"/>
      <c r="AK14" s="22"/>
    </row>
    <row r="15" spans="2:53" ht="21" customHeight="1" x14ac:dyDescent="0.25">
      <c r="B15" s="140" t="s">
        <v>42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</row>
    <row r="16" spans="2:53" ht="15" customHeight="1" x14ac:dyDescent="0.25">
      <c r="B16" s="159" t="s">
        <v>43</v>
      </c>
      <c r="C16" s="160"/>
      <c r="D16" s="160"/>
      <c r="E16" s="160"/>
      <c r="F16" s="160"/>
      <c r="G16" s="160"/>
      <c r="H16" s="160" t="s">
        <v>44</v>
      </c>
      <c r="I16" s="160"/>
      <c r="J16" s="160"/>
      <c r="K16" s="160"/>
      <c r="L16" s="160"/>
      <c r="M16" s="160"/>
      <c r="N16" s="160"/>
      <c r="O16" s="160"/>
      <c r="P16" s="160" t="s">
        <v>45</v>
      </c>
      <c r="Q16" s="160"/>
      <c r="R16" s="160"/>
      <c r="S16" s="160"/>
      <c r="T16" s="160"/>
      <c r="U16" s="161"/>
      <c r="Z16" s="96" t="s">
        <v>103</v>
      </c>
    </row>
    <row r="17" spans="2:39" ht="15" customHeight="1" x14ac:dyDescent="0.25">
      <c r="B17" s="118">
        <v>1</v>
      </c>
      <c r="C17" s="109"/>
      <c r="D17" s="109"/>
      <c r="E17" s="109"/>
      <c r="F17" s="109"/>
      <c r="G17" s="109"/>
      <c r="H17" s="109">
        <v>2</v>
      </c>
      <c r="I17" s="109"/>
      <c r="J17" s="109"/>
      <c r="K17" s="109"/>
      <c r="L17" s="109"/>
      <c r="M17" s="109"/>
      <c r="N17" s="109"/>
      <c r="O17" s="109"/>
      <c r="P17" s="109" t="s">
        <v>50</v>
      </c>
      <c r="Q17" s="109"/>
      <c r="R17" s="109"/>
      <c r="S17" s="109"/>
      <c r="T17" s="109"/>
      <c r="U17" s="110"/>
    </row>
    <row r="18" spans="2:39" ht="18" customHeight="1" thickBot="1" x14ac:dyDescent="0.3">
      <c r="B18" s="119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06" t="str">
        <f>IF(PrimitciGotovina&amp;PrimitciBezgotovinski="","",N(PrimitciGotovina)+N(PrimitciBezgotovinski))</f>
        <v/>
      </c>
      <c r="Q18" s="107"/>
      <c r="R18" s="107"/>
      <c r="S18" s="107"/>
      <c r="T18" s="107"/>
      <c r="U18" s="108"/>
      <c r="X18" s="14" t="s">
        <v>102</v>
      </c>
      <c r="Z18" s="155" t="s">
        <v>70</v>
      </c>
      <c r="AA18" s="156"/>
      <c r="AB18" s="94"/>
      <c r="AC18" s="26" t="s">
        <v>79</v>
      </c>
      <c r="AD18" s="26"/>
      <c r="AE18" s="26" t="s">
        <v>71</v>
      </c>
      <c r="AH18" s="10"/>
      <c r="AI18" s="10"/>
      <c r="AL18" s="14"/>
      <c r="AM18" s="14"/>
    </row>
    <row r="19" spans="2:39" ht="21" customHeight="1" thickBot="1" x14ac:dyDescent="0.3">
      <c r="B19" s="140" t="s">
        <v>74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11" t="str">
        <f>IF(GodisnjiDohodak="","",IF(X19&lt;=AA20, AC20, IF(X19&lt;=AA21, AC21, IF(X19&lt;=AA22, AC22, IF(X19&lt;=AA23, AC23, AC24)))) / 12 * BrojMjeseci)</f>
        <v/>
      </c>
      <c r="S19" s="112"/>
      <c r="T19" s="112"/>
      <c r="U19" s="24" t="str">
        <f>IF(AND(BA11="ok",N(AZ11)&lt;&gt;0),N(AZ11),"")</f>
        <v/>
      </c>
      <c r="W19" s="2" t="str">
        <f>IF(BA11="ok","","Neispravno upisana razdoblja obavljanja djelatnosti, nije moguće izračunati broj mjeseci")</f>
        <v/>
      </c>
      <c r="X19" s="93" t="str">
        <f>IF(N(BrojMjeseci)=0,"",ROUND(N(UkupniPrimitci)/N(BrojMjeseci)*12,2))</f>
        <v/>
      </c>
      <c r="Z19" s="27" t="s">
        <v>6</v>
      </c>
      <c r="AA19" s="28" t="s">
        <v>7</v>
      </c>
      <c r="AB19" s="95"/>
      <c r="AC19" s="29" t="s">
        <v>80</v>
      </c>
      <c r="AD19" s="29"/>
      <c r="AE19" s="29" t="s">
        <v>72</v>
      </c>
      <c r="AH19" s="10"/>
      <c r="AI19" s="10"/>
      <c r="AL19" s="14"/>
      <c r="AM19" s="14"/>
    </row>
    <row r="20" spans="2:39" ht="21" customHeight="1" x14ac:dyDescent="0.25">
      <c r="B20" s="140" t="s">
        <v>46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13"/>
      <c r="S20" s="114"/>
      <c r="T20" s="114"/>
      <c r="U20" s="25"/>
      <c r="Z20" s="81">
        <f>'dohodovni razredi'!B4</f>
        <v>0</v>
      </c>
      <c r="AA20" s="82">
        <f>'dohodovni razredi'!C4</f>
        <v>11300</v>
      </c>
      <c r="AB20" s="91"/>
      <c r="AC20" s="83">
        <f>'dohodovni razredi'!D4</f>
        <v>1695</v>
      </c>
      <c r="AD20" s="83"/>
      <c r="AE20" s="83">
        <f>'dohodovni razredi'!E4</f>
        <v>203.4</v>
      </c>
      <c r="AH20" s="10"/>
      <c r="AI20" s="10"/>
      <c r="AL20" s="14"/>
      <c r="AM20" s="14"/>
    </row>
    <row r="21" spans="2:39" ht="21" customHeight="1" x14ac:dyDescent="0.25">
      <c r="B21" s="140" t="s">
        <v>47</v>
      </c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98" t="str">
        <f>IF(R19="","",N(R19))</f>
        <v/>
      </c>
      <c r="S21" s="99"/>
      <c r="T21" s="99"/>
      <c r="U21" s="100"/>
      <c r="Z21" s="84">
        <f>'dohodovni razredi'!B5</f>
        <v>11300.01</v>
      </c>
      <c r="AA21" s="85">
        <f>'dohodovni razredi'!C5</f>
        <v>15300</v>
      </c>
      <c r="AB21" s="92"/>
      <c r="AC21" s="86">
        <f>'dohodovni razredi'!D5</f>
        <v>2295</v>
      </c>
      <c r="AD21" s="86"/>
      <c r="AE21" s="86">
        <v>275.39999999999998</v>
      </c>
      <c r="AH21" s="10"/>
      <c r="AI21" s="10"/>
      <c r="AL21" s="14"/>
      <c r="AM21" s="14"/>
    </row>
    <row r="22" spans="2:39" ht="21" customHeight="1" x14ac:dyDescent="0.25">
      <c r="B22" s="140" t="s">
        <v>97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Z22" s="84">
        <f>'dohodovni razredi'!B6</f>
        <v>15300.01</v>
      </c>
      <c r="AA22" s="85">
        <f>'dohodovni razredi'!C6</f>
        <v>19900</v>
      </c>
      <c r="AB22" s="92"/>
      <c r="AC22" s="86">
        <f>'dohodovni razredi'!D6</f>
        <v>2985</v>
      </c>
      <c r="AD22" s="86"/>
      <c r="AE22" s="86">
        <v>358.2</v>
      </c>
      <c r="AH22" s="10"/>
      <c r="AI22" s="10"/>
      <c r="AL22" s="14"/>
      <c r="AM22" s="14"/>
    </row>
    <row r="23" spans="2:39" ht="18" customHeight="1" x14ac:dyDescent="0.25">
      <c r="B23" s="19" t="s">
        <v>0</v>
      </c>
      <c r="C23" s="97" t="s">
        <v>48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115" t="str">
        <f>IF(R19="","",N(R19)*12%)</f>
        <v/>
      </c>
      <c r="S23" s="116"/>
      <c r="T23" s="116"/>
      <c r="U23" s="117"/>
      <c r="Z23" s="84">
        <f>'dohodovni razredi'!B7</f>
        <v>19900.009999999998</v>
      </c>
      <c r="AA23" s="85">
        <f>'dohodovni razredi'!C7</f>
        <v>30600</v>
      </c>
      <c r="AB23" s="92"/>
      <c r="AC23" s="86">
        <f>'dohodovni razredi'!D7</f>
        <v>4590</v>
      </c>
      <c r="AD23" s="86"/>
      <c r="AE23" s="86">
        <v>550.79999999999995</v>
      </c>
      <c r="AH23" s="10"/>
      <c r="AI23" s="10"/>
      <c r="AL23" s="14"/>
      <c r="AM23" s="14"/>
    </row>
    <row r="24" spans="2:39" ht="36.75" customHeight="1" x14ac:dyDescent="0.25">
      <c r="B24" s="20" t="s">
        <v>1</v>
      </c>
      <c r="C24" s="121" t="s">
        <v>75</v>
      </c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5"/>
      <c r="S24" s="126"/>
      <c r="T24" s="126"/>
      <c r="U24" s="127"/>
      <c r="Z24" s="87">
        <f>'dohodovni razredi'!B8</f>
        <v>30600.01</v>
      </c>
      <c r="AA24" s="88">
        <f>'dohodovni razredi'!C8</f>
        <v>40000</v>
      </c>
      <c r="AB24" s="90"/>
      <c r="AC24" s="89">
        <f>'dohodovni razredi'!D8</f>
        <v>6000</v>
      </c>
      <c r="AD24" s="89"/>
      <c r="AE24" s="89">
        <v>720</v>
      </c>
      <c r="AH24" s="10"/>
      <c r="AI24" s="10"/>
      <c r="AL24" s="14"/>
      <c r="AM24" s="14"/>
    </row>
    <row r="25" spans="2:39" ht="18" customHeight="1" x14ac:dyDescent="0.25">
      <c r="B25" s="20" t="s">
        <v>2</v>
      </c>
      <c r="C25" s="101" t="s">
        <v>98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28" t="str">
        <f>IF(R23="","",MAX(N(R23)-N(R24),0))</f>
        <v/>
      </c>
      <c r="S25" s="129"/>
      <c r="T25" s="129"/>
      <c r="U25" s="130"/>
    </row>
    <row r="26" spans="2:39" ht="18" customHeight="1" x14ac:dyDescent="0.25">
      <c r="B26" s="20" t="s">
        <v>3</v>
      </c>
      <c r="C26" s="101" t="s">
        <v>99</v>
      </c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25"/>
      <c r="S26" s="126"/>
      <c r="T26" s="126"/>
      <c r="U26" s="127"/>
    </row>
    <row r="27" spans="2:39" ht="18" customHeight="1" x14ac:dyDescent="0.25">
      <c r="B27" s="20" t="s">
        <v>4</v>
      </c>
      <c r="C27" s="101" t="s">
        <v>49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36" t="str">
        <f>IF(R25 &amp; R26="","", N(R25)- N(R26))</f>
        <v/>
      </c>
      <c r="S27" s="137"/>
      <c r="T27" s="137"/>
      <c r="U27" s="138"/>
    </row>
    <row r="28" spans="2:39" ht="18" customHeight="1" x14ac:dyDescent="0.25">
      <c r="B28" s="21" t="s">
        <v>5</v>
      </c>
      <c r="C28" s="135" t="s">
        <v>100</v>
      </c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9" t="str">
        <f>IF(OR(N(BrojMjeseci) = 0, R25 = ""), "",N(R25) / N(BrojMjeseci))</f>
        <v/>
      </c>
      <c r="S28" s="99"/>
      <c r="T28" s="99"/>
      <c r="U28" s="100"/>
      <c r="X28" s="10"/>
      <c r="Y28" s="10"/>
      <c r="AC28" s="14"/>
      <c r="AH28" s="10"/>
      <c r="AI28" s="10"/>
      <c r="AJ28" s="10"/>
      <c r="AK28" s="10"/>
    </row>
    <row r="29" spans="2:39" ht="12" customHeight="1" x14ac:dyDescent="0.25">
      <c r="X29" s="10"/>
      <c r="Y29" s="10"/>
      <c r="AC29" s="14"/>
      <c r="AH29" s="10"/>
      <c r="AI29" s="10"/>
      <c r="AJ29" s="10"/>
      <c r="AK29" s="10"/>
    </row>
    <row r="30" spans="2:39" ht="16.5" customHeight="1" x14ac:dyDescent="0.25">
      <c r="B30" s="80"/>
      <c r="C30" s="38" t="s">
        <v>51</v>
      </c>
      <c r="D30" s="131"/>
      <c r="E30" s="132"/>
      <c r="F30" s="132"/>
      <c r="G30" s="133"/>
      <c r="H30" s="123" t="s">
        <v>54</v>
      </c>
      <c r="I30" s="124"/>
      <c r="J30" s="124"/>
      <c r="K30" s="124"/>
      <c r="L30" s="124"/>
      <c r="M30" s="122" t="s">
        <v>52</v>
      </c>
      <c r="N30" s="122"/>
      <c r="O30" s="122"/>
      <c r="P30" s="122"/>
      <c r="Q30" s="134"/>
      <c r="R30" s="134"/>
      <c r="S30" s="134"/>
      <c r="T30" s="134"/>
      <c r="U30" s="134"/>
      <c r="X30" s="10"/>
      <c r="Y30" s="10"/>
      <c r="AC30" s="14"/>
      <c r="AH30" s="10"/>
      <c r="AI30" s="10"/>
      <c r="AJ30" s="10"/>
      <c r="AK30" s="10"/>
    </row>
    <row r="31" spans="2:39" ht="16.5" customHeight="1" x14ac:dyDescent="0.25">
      <c r="X31" s="10"/>
      <c r="Y31" s="10"/>
      <c r="AC31" s="14"/>
      <c r="AH31" s="10"/>
      <c r="AI31" s="10"/>
      <c r="AJ31" s="10"/>
      <c r="AK31" s="10"/>
    </row>
    <row r="32" spans="2:39" ht="16.5" customHeight="1" x14ac:dyDescent="0.25">
      <c r="X32" s="10"/>
      <c r="Y32" s="10"/>
      <c r="AC32" s="14"/>
      <c r="AH32" s="10"/>
      <c r="AI32" s="10"/>
      <c r="AJ32" s="10"/>
      <c r="AK32" s="10"/>
    </row>
    <row r="33" spans="26:29" s="10" customFormat="1" ht="16.5" customHeight="1" x14ac:dyDescent="0.25">
      <c r="Z33" s="14"/>
      <c r="AA33" s="14"/>
      <c r="AB33" s="14"/>
      <c r="AC33" s="14"/>
    </row>
    <row r="34" spans="26:29" s="10" customFormat="1" ht="16.5" customHeight="1" x14ac:dyDescent="0.25">
      <c r="Z34" s="14"/>
      <c r="AA34" s="14"/>
      <c r="AB34" s="14"/>
      <c r="AC34" s="14"/>
    </row>
    <row r="35" spans="26:29" s="10" customFormat="1" ht="16.5" customHeight="1" x14ac:dyDescent="0.25">
      <c r="Z35" s="14"/>
      <c r="AA35" s="14"/>
      <c r="AB35" s="14"/>
      <c r="AC35" s="14"/>
    </row>
    <row r="36" spans="26:29" s="10" customFormat="1" ht="16.5" customHeight="1" x14ac:dyDescent="0.25">
      <c r="Z36" s="14"/>
      <c r="AA36" s="14"/>
      <c r="AB36" s="14"/>
      <c r="AC36" s="14"/>
    </row>
    <row r="37" spans="26:29" s="10" customFormat="1" ht="16.5" customHeight="1" x14ac:dyDescent="0.25">
      <c r="Z37" s="14"/>
      <c r="AA37" s="14"/>
      <c r="AB37" s="14"/>
      <c r="AC37" s="14"/>
    </row>
    <row r="38" spans="26:29" s="10" customFormat="1" ht="16.5" customHeight="1" x14ac:dyDescent="0.25">
      <c r="Z38" s="14"/>
      <c r="AA38" s="14"/>
      <c r="AB38" s="14"/>
      <c r="AC38" s="14"/>
    </row>
    <row r="39" spans="26:29" s="10" customFormat="1" ht="16.5" customHeight="1" x14ac:dyDescent="0.25">
      <c r="Z39" s="14"/>
      <c r="AA39" s="14"/>
      <c r="AB39" s="14"/>
      <c r="AC39" s="14"/>
    </row>
    <row r="40" spans="26:29" s="10" customFormat="1" ht="16.5" customHeight="1" x14ac:dyDescent="0.25">
      <c r="Z40" s="14"/>
      <c r="AA40" s="14"/>
      <c r="AB40" s="14"/>
      <c r="AC40" s="14"/>
    </row>
    <row r="41" spans="26:29" s="10" customFormat="1" ht="16.5" customHeight="1" x14ac:dyDescent="0.25">
      <c r="Z41" s="14"/>
      <c r="AA41" s="14"/>
      <c r="AB41" s="14"/>
      <c r="AC41" s="14"/>
    </row>
    <row r="42" spans="26:29" s="10" customFormat="1" ht="16.5" customHeight="1" x14ac:dyDescent="0.25">
      <c r="Z42" s="14"/>
      <c r="AA42" s="14"/>
      <c r="AB42" s="14"/>
      <c r="AC42" s="14"/>
    </row>
    <row r="43" spans="26:29" s="10" customFormat="1" ht="16.5" customHeight="1" x14ac:dyDescent="0.25">
      <c r="Z43" s="14"/>
      <c r="AA43" s="14"/>
      <c r="AB43" s="14"/>
      <c r="AC43" s="14"/>
    </row>
    <row r="44" spans="26:29" s="10" customFormat="1" ht="16.5" customHeight="1" x14ac:dyDescent="0.25">
      <c r="Z44" s="14"/>
      <c r="AA44" s="14"/>
      <c r="AB44" s="14"/>
      <c r="AC44" s="14"/>
    </row>
    <row r="45" spans="26:29" s="10" customFormat="1" ht="16.5" customHeight="1" x14ac:dyDescent="0.25">
      <c r="Z45" s="14"/>
      <c r="AA45" s="14"/>
      <c r="AB45" s="14"/>
      <c r="AC45" s="14"/>
    </row>
    <row r="46" spans="26:29" s="10" customFormat="1" ht="16.5" customHeight="1" x14ac:dyDescent="0.25">
      <c r="Z46" s="14"/>
      <c r="AA46" s="14"/>
      <c r="AB46" s="14"/>
      <c r="AC46" s="14"/>
    </row>
    <row r="47" spans="26:29" s="10" customFormat="1" ht="16.5" customHeight="1" x14ac:dyDescent="0.25">
      <c r="Z47" s="14"/>
      <c r="AA47" s="14"/>
      <c r="AB47" s="14"/>
      <c r="AC47" s="14"/>
    </row>
    <row r="48" spans="26:29" s="10" customFormat="1" ht="16.5" customHeight="1" x14ac:dyDescent="0.25">
      <c r="Z48" s="14"/>
      <c r="AA48" s="14"/>
      <c r="AB48" s="14"/>
      <c r="AC48" s="14"/>
    </row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</sheetData>
  <sheetProtection algorithmName="SHA-512" hashValue="HAquSVjFR2GPi/ksS50pBAc49M/5JjZ7qRslN6+j5JM7RJp2Rom0s+Mv80R90+K4GMp2KA0ToJIlKKwFA0uejA==" saltValue="yCrzV02//IQEtrl8W+YXrA==" spinCount="100000" sheet="1" objects="1" scenarios="1"/>
  <dataConsolidate/>
  <mergeCells count="56">
    <mergeCell ref="Z18:AA18"/>
    <mergeCell ref="B3:U3"/>
    <mergeCell ref="B5:U5"/>
    <mergeCell ref="B8:U8"/>
    <mergeCell ref="B15:U15"/>
    <mergeCell ref="B16:G16"/>
    <mergeCell ref="P16:U16"/>
    <mergeCell ref="R11:S11"/>
    <mergeCell ref="T11:U11"/>
    <mergeCell ref="H16:O16"/>
    <mergeCell ref="R13:U13"/>
    <mergeCell ref="B22:U22"/>
    <mergeCell ref="B19:Q19"/>
    <mergeCell ref="B20:Q20"/>
    <mergeCell ref="B21:Q21"/>
    <mergeCell ref="B6:E6"/>
    <mergeCell ref="F6:K6"/>
    <mergeCell ref="L6:U6"/>
    <mergeCell ref="L7:U7"/>
    <mergeCell ref="F7:K7"/>
    <mergeCell ref="B7:E7"/>
    <mergeCell ref="B12:U12"/>
    <mergeCell ref="B11:Q11"/>
    <mergeCell ref="B10:G10"/>
    <mergeCell ref="B9:G9"/>
    <mergeCell ref="H9:U9"/>
    <mergeCell ref="H10:U10"/>
    <mergeCell ref="C24:Q24"/>
    <mergeCell ref="M30:P30"/>
    <mergeCell ref="H30:L30"/>
    <mergeCell ref="R24:U24"/>
    <mergeCell ref="R25:U25"/>
    <mergeCell ref="D30:G30"/>
    <mergeCell ref="Q30:U30"/>
    <mergeCell ref="C26:Q26"/>
    <mergeCell ref="C27:Q27"/>
    <mergeCell ref="C28:Q28"/>
    <mergeCell ref="R26:U26"/>
    <mergeCell ref="R27:U27"/>
    <mergeCell ref="R28:U28"/>
    <mergeCell ref="C23:Q23"/>
    <mergeCell ref="R21:U21"/>
    <mergeCell ref="C25:Q25"/>
    <mergeCell ref="B13:E13"/>
    <mergeCell ref="F13:I13"/>
    <mergeCell ref="J13:M13"/>
    <mergeCell ref="N13:Q13"/>
    <mergeCell ref="P18:U18"/>
    <mergeCell ref="P17:U17"/>
    <mergeCell ref="R19:T19"/>
    <mergeCell ref="R20:T20"/>
    <mergeCell ref="R23:U23"/>
    <mergeCell ref="B17:G17"/>
    <mergeCell ref="B18:G18"/>
    <mergeCell ref="H17:O17"/>
    <mergeCell ref="H18:O18"/>
  </mergeCells>
  <dataValidations disablePrompts="1" count="1">
    <dataValidation type="list" showInputMessage="1" showErrorMessage="1" sqref="T11:U11" xr:uid="{06BCBF39-A585-4882-AD5A-0FA4B5FC8569}">
      <formula1>DaNe</formula1>
    </dataValidation>
  </dataValidations>
  <hyperlinks>
    <hyperlink ref="H30:L30" r:id="rId1" display="rrif.hr" xr:uid="{AB5A6DF1-B72E-41A6-8C39-C911C229D182}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977D7-8CDA-4651-83A2-E3AAB519E1A6}">
  <dimension ref="B1:J16"/>
  <sheetViews>
    <sheetView workbookViewId="0"/>
  </sheetViews>
  <sheetFormatPr defaultRowHeight="15" x14ac:dyDescent="0.25"/>
  <cols>
    <col min="1" max="1" width="4.5703125" style="3" customWidth="1"/>
    <col min="2" max="3" width="17.140625" style="3" customWidth="1"/>
    <col min="4" max="5" width="22.85546875" style="3" customWidth="1"/>
    <col min="6" max="16384" width="9.140625" style="3"/>
  </cols>
  <sheetData>
    <row r="1" spans="2:10" ht="24" customHeight="1" x14ac:dyDescent="0.25"/>
    <row r="2" spans="2:10" x14ac:dyDescent="0.25">
      <c r="B2" s="155" t="s">
        <v>70</v>
      </c>
      <c r="C2" s="156"/>
      <c r="D2" s="26" t="s">
        <v>79</v>
      </c>
      <c r="E2" s="26" t="s">
        <v>71</v>
      </c>
    </row>
    <row r="3" spans="2:10" x14ac:dyDescent="0.25">
      <c r="B3" s="27" t="s">
        <v>6</v>
      </c>
      <c r="C3" s="28" t="s">
        <v>7</v>
      </c>
      <c r="D3" s="29" t="s">
        <v>80</v>
      </c>
      <c r="E3" s="29" t="s">
        <v>72</v>
      </c>
    </row>
    <row r="4" spans="2:10" x14ac:dyDescent="0.25">
      <c r="B4" s="81">
        <v>0</v>
      </c>
      <c r="C4" s="82">
        <v>11300</v>
      </c>
      <c r="D4" s="83">
        <v>1695</v>
      </c>
      <c r="E4" s="83">
        <v>203.4</v>
      </c>
    </row>
    <row r="5" spans="2:10" x14ac:dyDescent="0.25">
      <c r="B5" s="84">
        <v>11300.01</v>
      </c>
      <c r="C5" s="85">
        <v>15300</v>
      </c>
      <c r="D5" s="86">
        <v>2295</v>
      </c>
      <c r="E5" s="86">
        <v>275.39999999999998</v>
      </c>
    </row>
    <row r="6" spans="2:10" x14ac:dyDescent="0.25">
      <c r="B6" s="84">
        <v>15300.01</v>
      </c>
      <c r="C6" s="85">
        <v>19900</v>
      </c>
      <c r="D6" s="86">
        <v>2985</v>
      </c>
      <c r="E6" s="86">
        <v>358.2</v>
      </c>
    </row>
    <row r="7" spans="2:10" x14ac:dyDescent="0.25">
      <c r="B7" s="84">
        <v>19900.009999999998</v>
      </c>
      <c r="C7" s="85">
        <v>30600</v>
      </c>
      <c r="D7" s="86">
        <v>4590</v>
      </c>
      <c r="E7" s="86">
        <v>550.79999999999995</v>
      </c>
    </row>
    <row r="8" spans="2:10" x14ac:dyDescent="0.25">
      <c r="B8" s="87">
        <v>30600.01</v>
      </c>
      <c r="C8" s="88">
        <v>40000</v>
      </c>
      <c r="D8" s="89">
        <v>6000</v>
      </c>
      <c r="E8" s="89">
        <v>720</v>
      </c>
    </row>
    <row r="10" spans="2:10" ht="60" customHeight="1" x14ac:dyDescent="0.25">
      <c r="B10" s="167" t="s">
        <v>78</v>
      </c>
      <c r="C10" s="167"/>
      <c r="D10" s="167"/>
      <c r="E10" s="167"/>
      <c r="F10" s="167"/>
      <c r="G10" s="167"/>
      <c r="H10" s="167"/>
      <c r="I10" s="167"/>
      <c r="J10" s="167"/>
    </row>
    <row r="12" spans="2:10" ht="30" customHeight="1" x14ac:dyDescent="0.25">
      <c r="B12" s="167" t="s">
        <v>73</v>
      </c>
      <c r="C12" s="167"/>
      <c r="D12" s="167"/>
      <c r="E12" s="167"/>
      <c r="F12" s="167"/>
      <c r="G12" s="167"/>
      <c r="H12" s="167"/>
      <c r="I12" s="167"/>
      <c r="J12" s="167"/>
    </row>
    <row r="14" spans="2:10" ht="45" customHeight="1" x14ac:dyDescent="0.25">
      <c r="B14" s="167" t="s">
        <v>76</v>
      </c>
      <c r="C14" s="167"/>
      <c r="D14" s="167"/>
      <c r="E14" s="167"/>
      <c r="F14" s="167"/>
      <c r="G14" s="167"/>
      <c r="H14" s="167"/>
      <c r="I14" s="167"/>
      <c r="J14" s="167"/>
    </row>
    <row r="16" spans="2:10" ht="30" customHeight="1" x14ac:dyDescent="0.25">
      <c r="B16" s="167" t="s">
        <v>77</v>
      </c>
      <c r="C16" s="167"/>
      <c r="D16" s="167"/>
      <c r="E16" s="167"/>
      <c r="F16" s="167"/>
      <c r="G16" s="167"/>
      <c r="H16" s="167"/>
      <c r="I16" s="167"/>
      <c r="J16" s="167"/>
    </row>
  </sheetData>
  <sheetProtection algorithmName="SHA-512" hashValue="k+3f9Vq0DpqK1yeRqbePmVuu5WTILT3D4fycA2J2MI2Zk5ZNk5PuBYHxcTZGyXUXTNJW6bXg37zjbt54bDkv4w==" saltValue="q1szIT3beTobNVvqzWSahw==" spinCount="100000" sheet="1" objects="1" scenarios="1"/>
  <mergeCells count="5">
    <mergeCell ref="B2:C2"/>
    <mergeCell ref="B10:J10"/>
    <mergeCell ref="B12:J12"/>
    <mergeCell ref="B14:J14"/>
    <mergeCell ref="B16:J16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K33"/>
  <sheetViews>
    <sheetView tabSelected="1" zoomScaleNormal="100" workbookViewId="0"/>
  </sheetViews>
  <sheetFormatPr defaultColWidth="8.85546875" defaultRowHeight="14.25" x14ac:dyDescent="0.25"/>
  <cols>
    <col min="1" max="1" width="4.5703125" style="1" customWidth="1"/>
    <col min="2" max="2" width="3.5703125" style="1" customWidth="1"/>
    <col min="3" max="3" width="0.85546875" style="1" customWidth="1"/>
    <col min="4" max="4" width="17.7109375" style="1" customWidth="1"/>
    <col min="5" max="5" width="8.28515625" style="1" customWidth="1"/>
    <col min="6" max="6" width="8.85546875" style="1"/>
    <col min="7" max="7" width="12.28515625" style="1" customWidth="1"/>
    <col min="8" max="9" width="10" style="1" customWidth="1"/>
    <col min="10" max="10" width="8.85546875" style="1" customWidth="1"/>
    <col min="11" max="11" width="15.7109375" style="1" customWidth="1"/>
    <col min="12" max="12" width="4.42578125" style="1" customWidth="1"/>
    <col min="13" max="16384" width="8.85546875" style="1"/>
  </cols>
  <sheetData>
    <row r="1" spans="2:11" ht="24" customHeight="1" thickBot="1" x14ac:dyDescent="0.3"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2:11" ht="63" customHeight="1" thickBot="1" x14ac:dyDescent="0.3">
      <c r="B2" s="170" t="str">
        <f>"RRIF-ov PO-SD OBRAZAC          ZA "&amp; ZaGodinu &amp;". GODINU"</f>
        <v>RRIF-ov PO-SD OBRAZAC          ZA 2024. GODINU</v>
      </c>
      <c r="C2" s="171"/>
      <c r="D2" s="171"/>
      <c r="E2" s="171"/>
      <c r="F2" s="171"/>
      <c r="G2" s="171"/>
      <c r="H2" s="171"/>
      <c r="I2" s="30"/>
      <c r="J2" s="30"/>
      <c r="K2" s="31"/>
    </row>
    <row r="3" spans="2:11" ht="24" customHeight="1" x14ac:dyDescent="0.25"/>
    <row r="4" spans="2:11" ht="30.75" x14ac:dyDescent="0.25">
      <c r="B4" s="173" t="s">
        <v>17</v>
      </c>
      <c r="C4" s="173"/>
      <c r="D4" s="173"/>
      <c r="E4" s="173"/>
      <c r="F4" s="173"/>
      <c r="G4" s="173"/>
      <c r="H4" s="173"/>
      <c r="I4" s="173"/>
      <c r="J4" s="173"/>
      <c r="K4" s="173"/>
    </row>
    <row r="5" spans="2:11" ht="30.75" x14ac:dyDescent="0.25">
      <c r="B5" s="172" t="s">
        <v>18</v>
      </c>
      <c r="C5" s="172"/>
      <c r="D5" s="172"/>
      <c r="E5" s="172"/>
      <c r="F5" s="172"/>
      <c r="G5" s="172"/>
      <c r="H5" s="172"/>
      <c r="I5" s="172"/>
      <c r="J5" s="172"/>
      <c r="K5" s="172"/>
    </row>
    <row r="6" spans="2:11" ht="24" customHeight="1" x14ac:dyDescent="0.25"/>
    <row r="7" spans="2:11" ht="19.149999999999999" customHeight="1" x14ac:dyDescent="0.25">
      <c r="B7" s="32" t="s">
        <v>9</v>
      </c>
    </row>
    <row r="8" spans="2:11" ht="6" customHeight="1" x14ac:dyDescent="0.25"/>
    <row r="9" spans="2:11" ht="19.149999999999999" customHeight="1" x14ac:dyDescent="0.25">
      <c r="B9" s="33" t="s">
        <v>0</v>
      </c>
      <c r="D9" s="1" t="s">
        <v>11</v>
      </c>
    </row>
    <row r="10" spans="2:11" ht="19.149999999999999" customHeight="1" x14ac:dyDescent="0.25">
      <c r="B10" s="33" t="s">
        <v>1</v>
      </c>
      <c r="D10" s="1" t="s">
        <v>23</v>
      </c>
    </row>
    <row r="11" spans="2:11" ht="19.149999999999999" customHeight="1" x14ac:dyDescent="0.25">
      <c r="B11" s="33" t="s">
        <v>2</v>
      </c>
      <c r="D11" s="1" t="s">
        <v>10</v>
      </c>
    </row>
    <row r="12" spans="2:11" ht="19.149999999999999" customHeight="1" x14ac:dyDescent="0.25">
      <c r="B12" s="33" t="s">
        <v>3</v>
      </c>
      <c r="D12" s="1" t="s">
        <v>95</v>
      </c>
    </row>
    <row r="13" spans="2:11" ht="19.149999999999999" customHeight="1" x14ac:dyDescent="0.25">
      <c r="B13" s="33" t="s">
        <v>4</v>
      </c>
      <c r="D13" s="1" t="s">
        <v>29</v>
      </c>
    </row>
    <row r="14" spans="2:11" ht="19.899999999999999" customHeight="1" x14ac:dyDescent="0.25">
      <c r="B14" s="33"/>
    </row>
    <row r="15" spans="2:11" ht="19.149999999999999" customHeight="1" x14ac:dyDescent="0.25">
      <c r="B15" s="2" t="s">
        <v>12</v>
      </c>
      <c r="C15" s="34"/>
      <c r="D15" s="34"/>
    </row>
    <row r="16" spans="2:11" ht="6" customHeight="1" x14ac:dyDescent="0.25">
      <c r="B16" s="34"/>
      <c r="C16" s="34"/>
      <c r="D16" s="34"/>
    </row>
    <row r="17" spans="2:11" ht="19.149999999999999" customHeight="1" x14ac:dyDescent="0.25">
      <c r="B17" s="35" t="s">
        <v>0</v>
      </c>
      <c r="C17" s="34"/>
      <c r="D17" s="34" t="s">
        <v>13</v>
      </c>
    </row>
    <row r="18" spans="2:11" ht="19.149999999999999" customHeight="1" x14ac:dyDescent="0.25">
      <c r="B18" s="35" t="s">
        <v>1</v>
      </c>
      <c r="C18" s="34"/>
      <c r="D18" s="34" t="s">
        <v>14</v>
      </c>
    </row>
    <row r="19" spans="2:11" x14ac:dyDescent="0.25">
      <c r="B19" s="35"/>
      <c r="C19" s="34"/>
      <c r="D19" s="34" t="s">
        <v>15</v>
      </c>
    </row>
    <row r="20" spans="2:11" ht="19.899999999999999" customHeight="1" x14ac:dyDescent="0.25">
      <c r="B20" s="33"/>
    </row>
    <row r="21" spans="2:11" ht="19.149999999999999" customHeight="1" x14ac:dyDescent="0.25">
      <c r="B21" s="32" t="s">
        <v>16</v>
      </c>
    </row>
    <row r="22" spans="2:11" ht="6" customHeight="1" x14ac:dyDescent="0.25"/>
    <row r="23" spans="2:11" ht="19.149999999999999" customHeight="1" x14ac:dyDescent="0.25">
      <c r="B23" s="33" t="s">
        <v>0</v>
      </c>
      <c r="D23" s="1" t="str">
        <f>"U našem časopisu Računovodstvo, revizija i financije broj 12 / "&amp; ZaGodinu &amp;" na stranici 225"</f>
        <v>U našem časopisu Računovodstvo, revizija i financije broj 12 / 2024 na stranici 225</v>
      </c>
    </row>
    <row r="24" spans="2:11" ht="19.149999999999999" customHeight="1" x14ac:dyDescent="0.25">
      <c r="B24" s="33"/>
      <c r="D24" s="1" t="s">
        <v>105</v>
      </c>
    </row>
    <row r="25" spans="2:11" ht="19.149999999999999" customHeight="1" x14ac:dyDescent="0.25">
      <c r="B25" s="33" t="s">
        <v>1</v>
      </c>
      <c r="D25" s="1" t="s">
        <v>96</v>
      </c>
    </row>
    <row r="26" spans="2:11" ht="19.149999999999999" customHeight="1" x14ac:dyDescent="0.25">
      <c r="D26" s="79" t="s">
        <v>101</v>
      </c>
    </row>
    <row r="27" spans="2:11" ht="19.149999999999999" hidden="1" customHeight="1" x14ac:dyDescent="0.25">
      <c r="B27" s="33" t="s">
        <v>2</v>
      </c>
      <c r="D27" s="1" t="s">
        <v>24</v>
      </c>
    </row>
    <row r="28" spans="2:11" ht="19.149999999999999" hidden="1" customHeight="1" x14ac:dyDescent="0.25">
      <c r="B28" s="33"/>
      <c r="D28" s="1" t="s">
        <v>25</v>
      </c>
      <c r="E28" s="174" t="s">
        <v>27</v>
      </c>
      <c r="F28" s="174"/>
      <c r="G28" s="174"/>
      <c r="H28" s="174"/>
      <c r="I28" s="174"/>
      <c r="J28" s="174"/>
      <c r="K28" s="174"/>
    </row>
    <row r="29" spans="2:11" ht="19.149999999999999" hidden="1" customHeight="1" x14ac:dyDescent="0.25">
      <c r="B29" s="33"/>
      <c r="D29" s="1" t="s">
        <v>26</v>
      </c>
    </row>
    <row r="30" spans="2:11" ht="19.149999999999999" hidden="1" customHeight="1" x14ac:dyDescent="0.25">
      <c r="B30" s="33"/>
      <c r="E30" s="174" t="s">
        <v>28</v>
      </c>
      <c r="F30" s="174"/>
      <c r="G30" s="174"/>
      <c r="H30" s="174"/>
      <c r="I30" s="174"/>
      <c r="J30" s="174"/>
      <c r="K30" s="174"/>
    </row>
    <row r="31" spans="2:11" ht="19.149999999999999" customHeight="1" x14ac:dyDescent="0.25">
      <c r="B31" s="33" t="s">
        <v>2</v>
      </c>
      <c r="D31" s="1" t="s">
        <v>19</v>
      </c>
    </row>
    <row r="32" spans="2:11" ht="19.149999999999999" customHeight="1" x14ac:dyDescent="0.25">
      <c r="D32" s="1" t="s">
        <v>30</v>
      </c>
      <c r="I32" s="36" t="s">
        <v>20</v>
      </c>
      <c r="J32" s="36"/>
      <c r="K32" s="36"/>
    </row>
    <row r="33" spans="2:11" ht="24" customHeight="1" x14ac:dyDescent="0.25">
      <c r="B33" s="169"/>
      <c r="C33" s="169"/>
      <c r="D33" s="169"/>
      <c r="E33" s="169"/>
      <c r="F33" s="169"/>
      <c r="G33" s="169"/>
      <c r="H33" s="169"/>
      <c r="I33" s="169"/>
      <c r="J33" s="169"/>
      <c r="K33" s="169"/>
    </row>
  </sheetData>
  <sheetProtection algorithmName="SHA-512" hashValue="+3o/pclUlu6qPk0IFZGJ0wfy5PijOlpYBkbiDHo9DcEBS9CC05RzFzMjSYiSUuex9NxUOuKjw0a1LzkKTXMXfw==" saltValue="BeXUF2IGaA84jG9kprU/6Q==" spinCount="100000" sheet="1" objects="1" scenarios="1"/>
  <mergeCells count="7">
    <mergeCell ref="B1:K1"/>
    <mergeCell ref="B33:K33"/>
    <mergeCell ref="B2:H2"/>
    <mergeCell ref="B5:K5"/>
    <mergeCell ref="B4:K4"/>
    <mergeCell ref="E30:K30"/>
    <mergeCell ref="E28:K28"/>
  </mergeCells>
  <hyperlinks>
    <hyperlink ref="B5" r:id="rId1" xr:uid="{00000000-0004-0000-0900-000000000000}"/>
    <hyperlink ref="I32" r:id="rId2" xr:uid="{00000000-0004-0000-0900-000001000000}"/>
    <hyperlink ref="E28" r:id="rId3" xr:uid="{00000000-0004-0000-0900-000002000000}"/>
    <hyperlink ref="E30" r:id="rId4" xr:uid="{00000000-0004-0000-0900-000003000000}"/>
    <hyperlink ref="D26" r:id="rId5" xr:uid="{4D332621-F32A-4FA1-9891-18110B5A7A89}"/>
  </hyperlinks>
  <pageMargins left="0.39370078740157483" right="0.39370078740157483" top="0.47244094488188981" bottom="0.47244094488188981" header="0" footer="0.19685039370078741"/>
  <pageSetup paperSize="9" scale="99" orientation="portrait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8.85546875" defaultRowHeight="15" x14ac:dyDescent="0.25"/>
  <cols>
    <col min="1" max="16384" width="8.85546875" style="4"/>
  </cols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98BA8-3AF6-4EDB-AF13-CD16A04552E3}">
  <dimension ref="B1:G6"/>
  <sheetViews>
    <sheetView zoomScaleNormal="100" workbookViewId="0">
      <selection activeCell="E4" sqref="E4:E6"/>
    </sheetView>
  </sheetViews>
  <sheetFormatPr defaultColWidth="9.140625" defaultRowHeight="15" x14ac:dyDescent="0.25"/>
  <cols>
    <col min="1" max="1" width="2.85546875" customWidth="1"/>
    <col min="2" max="2" width="5" bestFit="1" customWidth="1"/>
    <col min="3" max="3" width="1.140625" customWidth="1"/>
    <col min="4" max="4" width="25.28515625" bestFit="1" customWidth="1"/>
    <col min="5" max="5" width="9.28515625" bestFit="1" customWidth="1"/>
    <col min="6" max="6" width="2.85546875" customWidth="1"/>
    <col min="7" max="7" width="4.5703125" style="5" customWidth="1"/>
    <col min="8" max="8" width="2.85546875" customWidth="1"/>
    <col min="9" max="9" width="24" bestFit="1" customWidth="1"/>
    <col min="11" max="11" width="2.85546875" customWidth="1"/>
    <col min="12" max="13" width="10.28515625" customWidth="1"/>
  </cols>
  <sheetData>
    <row r="1" spans="2:7" ht="15.75" thickBot="1" x14ac:dyDescent="0.3"/>
    <row r="2" spans="2:7" ht="15.75" thickBot="1" x14ac:dyDescent="0.3">
      <c r="D2" s="17" t="s">
        <v>55</v>
      </c>
      <c r="E2" s="18">
        <v>2024</v>
      </c>
      <c r="G2"/>
    </row>
    <row r="3" spans="2:7" x14ac:dyDescent="0.25">
      <c r="B3" s="9"/>
    </row>
    <row r="4" spans="2:7" x14ac:dyDescent="0.25">
      <c r="E4" s="6"/>
    </row>
    <row r="5" spans="2:7" x14ac:dyDescent="0.25">
      <c r="E5" s="7" t="s">
        <v>21</v>
      </c>
    </row>
    <row r="6" spans="2:7" x14ac:dyDescent="0.25">
      <c r="E6" s="8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23</vt:i4>
      </vt:variant>
    </vt:vector>
  </HeadingPairs>
  <TitlesOfParts>
    <vt:vector size="28" baseType="lpstr">
      <vt:lpstr>PO-SD</vt:lpstr>
      <vt:lpstr>dohodovni razredi</vt:lpstr>
      <vt:lpstr>uputa</vt:lpstr>
      <vt:lpstr>bilješke</vt:lpstr>
      <vt:lpstr>podaci</vt:lpstr>
      <vt:lpstr>BrojMjeseci</vt:lpstr>
      <vt:lpstr>DaNe</vt:lpstr>
      <vt:lpstr>GodisnjaOsnovica</vt:lpstr>
      <vt:lpstr>GodisnjiDohodak</vt:lpstr>
      <vt:lpstr>GodisnjiPausal</vt:lpstr>
      <vt:lpstr>Period1Do</vt:lpstr>
      <vt:lpstr>Period1Od</vt:lpstr>
      <vt:lpstr>Period2Do</vt:lpstr>
      <vt:lpstr>Period2Od</vt:lpstr>
      <vt:lpstr>Period3Do</vt:lpstr>
      <vt:lpstr>Period3Od</vt:lpstr>
      <vt:lpstr>Period4Do</vt:lpstr>
      <vt:lpstr>Period4Od</vt:lpstr>
      <vt:lpstr>Period5Do</vt:lpstr>
      <vt:lpstr>Period5Od</vt:lpstr>
      <vt:lpstr>'dohodovni razredi'!Podrucje_ispisa</vt:lpstr>
      <vt:lpstr>'PO-SD'!Podrucje_ispisa</vt:lpstr>
      <vt:lpstr>uputa!Podrucje_ispisa</vt:lpstr>
      <vt:lpstr>PrimitciBezgotovinski</vt:lpstr>
      <vt:lpstr>PrimitciGotovina</vt:lpstr>
      <vt:lpstr>UkupniPrimitci</vt:lpstr>
      <vt:lpstr>UkupniPrimitciOd</vt:lpstr>
      <vt:lpstr>ZaGodinu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Tisljar</dc:creator>
  <cp:lastModifiedBy>Ivo Tišljar</cp:lastModifiedBy>
  <cp:lastPrinted>2024-12-20T10:59:23Z</cp:lastPrinted>
  <dcterms:created xsi:type="dcterms:W3CDTF">2011-01-16T22:40:28Z</dcterms:created>
  <dcterms:modified xsi:type="dcterms:W3CDTF">2025-01-03T11:16:17Z</dcterms:modified>
</cp:coreProperties>
</file>