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wnloads\"/>
    </mc:Choice>
  </mc:AlternateContent>
  <xr:revisionPtr revIDLastSave="0" documentId="13_ncr:1_{2D7E0152-D8F1-4662-8B35-3371340CB949}" xr6:coauthVersionLast="47" xr6:coauthVersionMax="47" xr10:uidLastSave="{00000000-0000-0000-0000-000000000000}"/>
  <workbookProtection workbookAlgorithmName="SHA-512" workbookHashValue="2jtGlqqyGCQPpEhLhZYUZ+UzYZ+dLPetLJjLrqcbUDFLF+92eXDlC7M9hngblcW0hP3JLLHKHMQ/k48a/ETcPA==" workbookSaltValue="+YPCItzwO/XMl+zbIjAtQw==" workbookSpinCount="100000" lockStructure="1"/>
  <bookViews>
    <workbookView xWindow="28680" yWindow="-120" windowWidth="29040" windowHeight="17640" activeTab="9" xr2:uid="{00000000-000D-0000-FFFF-FFFF00000000}"/>
  </bookViews>
  <sheets>
    <sheet name="Str. 1" sheetId="2" r:id="rId1"/>
    <sheet name="Str. 2" sheetId="21" r:id="rId2"/>
    <sheet name="Str. 3" sheetId="3" r:id="rId3"/>
    <sheet name="Str. 4" sheetId="14" r:id="rId4"/>
    <sheet name="Str. 5" sheetId="4" r:id="rId5"/>
    <sheet name="Str. 6" sheetId="19" r:id="rId6"/>
    <sheet name="Str. 7" sheetId="13" r:id="rId7"/>
    <sheet name="Str. 8" sheetId="15" r:id="rId8"/>
    <sheet name="Str. 9" sheetId="17" r:id="rId9"/>
    <sheet name="uputa" sheetId="11" r:id="rId10"/>
    <sheet name="podaci" sheetId="18" state="hidden" r:id="rId11"/>
    <sheet name="PorezneStope" sheetId="22" state="hidden" r:id="rId12"/>
    <sheet name="bilješke" sheetId="20" r:id="rId13"/>
  </sheets>
  <definedNames>
    <definedName name="DaNe">podaci!$B$24:$B$26</definedName>
    <definedName name="Dohodak_4_1_1">'Str. 2'!$G$21</definedName>
    <definedName name="Dohodak_4_1_2">'Str. 2'!$G$34</definedName>
    <definedName name="Dohodak_4_1_3">'Str. 2'!$F$44</definedName>
    <definedName name="Dohodak_4_1_4">'Str. 3'!$D$9</definedName>
    <definedName name="Dohodak_4_1_5">'Str. 3'!$G$21</definedName>
    <definedName name="Dohodak_4_1_6">'Str. 3'!$D$30</definedName>
    <definedName name="Dohodak_4_1_7">'Str. 3'!$F$34</definedName>
    <definedName name="Dohodak_4_2_1">'Str. 4'!$G$17</definedName>
    <definedName name="Dohodak_4_2_2">'Str. 4'!$E$29</definedName>
    <definedName name="Dohodak_4_2_3">'Str. 4'!$F$33</definedName>
    <definedName name="Dohodak_4_3_1">'Str. 5'!$J$21</definedName>
    <definedName name="Dohodak_4_3_3">'Str. 5'!$J$25</definedName>
    <definedName name="Dohodak_4_3_7_1">'Str. 5'!$H$55</definedName>
    <definedName name="Dohodak_4_3_7_2">'Str. 5'!$H$56</definedName>
    <definedName name="Dohodak_4_3_8_5">'Str. 6'!$J$11</definedName>
    <definedName name="Dohodak_4_3_8_6">'Str. 6'!$J$12</definedName>
    <definedName name="Dohodak_5">'Str. 7'!$F$4</definedName>
    <definedName name="Dohodak_9_4_1">'Str. 8'!$F$27</definedName>
    <definedName name="Doprinos_4_3_8_10">'Str. 6'!$J$16</definedName>
    <definedName name="Doprinos_4_3_8_11">'Str. 6'!$J$17</definedName>
    <definedName name="Doprinos_4_3_8_9">'Str. 6'!$J$15</definedName>
    <definedName name="GodOsnovicaZaObvDoprinosa">podaci!$E$3</definedName>
    <definedName name="GranicaOsnoviceZa1StopuPoreza">podaci!$L$2</definedName>
    <definedName name="Gubitak_4_3_1">'Str. 5'!$H$21</definedName>
    <definedName name="GubitakGodina">podaci!$B$6:$B$12</definedName>
    <definedName name="Inozemni_4_1_3">'Str. 2'!$H$44</definedName>
    <definedName name="Inozemni_4_1_4">'Str. 3'!$G$9</definedName>
    <definedName name="Inozemni_4_1_6">'Str. 3'!$G$30</definedName>
    <definedName name="Inozemni_4_1_7">'Str. 3'!$H$34</definedName>
    <definedName name="Inozemni_4_2_2">'Str. 4'!$H$29</definedName>
    <definedName name="Inozemni_4_2_3">'Str. 4'!$H$33</definedName>
    <definedName name="Inozemni_4_3_1">'Str. 5'!$L$21</definedName>
    <definedName name="Inozemni_4_3_3">'Str. 5'!$L$25</definedName>
    <definedName name="Inozemni_5">'Str. 7'!$H$4</definedName>
    <definedName name="Invalid">podaci!$B$20:$B$22</definedName>
    <definedName name="Iznos_4_1_8_1">'Str. 3'!$E$39</definedName>
    <definedName name="Iznos_4_1_8_2">'Str. 3'!$E$40</definedName>
    <definedName name="MaxOdbitak">podaci!$E$2</definedName>
    <definedName name="Mjeseci">podaci!$B$28:$B$40</definedName>
    <definedName name="Mjeseci_4_3_8_3">'Str. 6'!$J$9</definedName>
    <definedName name="Mjeseci_4_3_8_4">'Str. 6'!$J$10</definedName>
    <definedName name="Mjeseci_9_7_2">'Str. 9'!$D$25</definedName>
    <definedName name="Mjesto_9_5_4">'Str. 9'!$C$2</definedName>
    <definedName name="Mjesto_9_5_8">'Str. 9'!$C$2</definedName>
    <definedName name="novo_Dohodak_9_4_1">#REF!</definedName>
    <definedName name="novo_GodOsnovicaZaObvDoprinosa">#REF!</definedName>
    <definedName name="novo_GranicaOsnoviceZa1StopuPoreza">#REF!</definedName>
    <definedName name="novo_MaxOdbitak">#REF!</definedName>
    <definedName name="novo_Odbitak_9_4_2">#REF!</definedName>
    <definedName name="novo_Osnovica_9_4_3">#REF!</definedName>
    <definedName name="novo_Osnovica_9_5_1">#REF!</definedName>
    <definedName name="novo_Osnovica_9_5_2">#REF!</definedName>
    <definedName name="novo_Osnovica_9_5_3">#REF!</definedName>
    <definedName name="novo_Stopa_1">#REF!</definedName>
    <definedName name="novo_Stopa_2">#REF!</definedName>
    <definedName name="novo_UvecanjeOsnovnogOsobnogOdbitka">#REF!</definedName>
    <definedName name="Odbitak">podaci!$D$2</definedName>
    <definedName name="Odbitak_3_3">'Str. 1'!$P$52</definedName>
    <definedName name="Odbitak_9_1">'Str. 8'!$F$20</definedName>
    <definedName name="Odbitak_9_2">'Str. 8'!$F$22</definedName>
    <definedName name="Odbitak_9_3">'Str. 8'!$F$24</definedName>
    <definedName name="Odbitak_9_4_2">'Str. 8'!$F$28</definedName>
    <definedName name="OIB">'Str. 1'!$I$15</definedName>
    <definedName name="Osnovica_4_3_8_7">'Str. 6'!$J$13</definedName>
    <definedName name="Osnovica_4_3_8_8">'Str. 6'!$J$14</definedName>
    <definedName name="Osnovica_9_4_3">'Str. 8'!$F$29</definedName>
    <definedName name="Osnovica_9_5_1">'Str. 8'!$F$32</definedName>
    <definedName name="Osnovica_9_5_2">'Str. 8'!$F$33</definedName>
    <definedName name="Osnovica_9_5_3">'Str. 8'!$F$34</definedName>
    <definedName name="OsnovicaZaPredujam1">'Str. 9'!$E$34</definedName>
    <definedName name="OsnovicaZaPredujam2">'Str. 9'!$E$35</definedName>
    <definedName name="_xlnm.Print_Area" localSheetId="0">'Str. 1'!$B$2:$S$56</definedName>
    <definedName name="_xlnm.Print_Area" localSheetId="1">'Str. 2'!$B$2:$H$45</definedName>
    <definedName name="_xlnm.Print_Area" localSheetId="2">'Str. 3'!$B$2:$H$43</definedName>
    <definedName name="_xlnm.Print_Area" localSheetId="3">'Str. 4'!$B$2:$H$33</definedName>
    <definedName name="_xlnm.Print_Area" localSheetId="4">'Str. 5'!$B$2:$L$58</definedName>
    <definedName name="_xlnm.Print_Area" localSheetId="5">'Str. 6'!$B$2:$J$48</definedName>
    <definedName name="_xlnm.Print_Area" localSheetId="6">'Str. 7'!$B$2:$H$41</definedName>
    <definedName name="_xlnm.Print_Area" localSheetId="7">'Str. 8'!$B$2:$F$36</definedName>
    <definedName name="_xlnm.Print_Area" localSheetId="8">'Str. 9'!$B$2:$E$30</definedName>
    <definedName name="_xlnm.Print_Area" localSheetId="9">uputa!$B$2:$K$35</definedName>
    <definedName name="Porez_4_1_1">'Str. 2'!$H$21</definedName>
    <definedName name="Porez_4_1_2">'Str. 2'!$H$34</definedName>
    <definedName name="Porez_4_1_5">'Str. 3'!$H$21</definedName>
    <definedName name="Porez_4_2_1">'Str. 4'!$H$17</definedName>
    <definedName name="Porez_9_5_4">'Str. 9'!$E$2</definedName>
    <definedName name="Porez_9_5_5">'Str. 9'!$E$3</definedName>
    <definedName name="Porez_9_5_6">'Str. 9'!$E$4</definedName>
    <definedName name="Porez_9_5_8">'Str. 9'!$E$4</definedName>
    <definedName name="Porez_9_6_10">'Str. 9'!$E$17</definedName>
    <definedName name="Porez_9_6_11">'Str. 9'!$E$18</definedName>
    <definedName name="Porez_9_6_12">'Str. 9'!$E$19</definedName>
    <definedName name="Porez_9_6_8">'Str. 9'!$E$15</definedName>
    <definedName name="PorezneStope">PorezneStope</definedName>
    <definedName name="PorezneStopeNaziviMjesta">PorezneStope!$A$2:$A$564</definedName>
    <definedName name="PorezOdabir">podaci!$B$4</definedName>
    <definedName name="PPDS">podaci!$B$14:$B$18</definedName>
    <definedName name="Predujam_9_6_9">'Str. 9'!$E$16</definedName>
    <definedName name="Predujam_9_7_2">'Str. 9'!$E$25</definedName>
    <definedName name="Prirez_9_5_7">'Str. 9'!$E$2</definedName>
    <definedName name="PrirezListaGradova">podaci!#REF!</definedName>
    <definedName name="PrirezMjesto">podaci!#REF!</definedName>
    <definedName name="PrirezOdabir">podaci!$B$4</definedName>
    <definedName name="PrirezRbr">podaci!#REF!</definedName>
    <definedName name="PrirezStopa">podaci!#REF!</definedName>
    <definedName name="SljedecaGodina">podaci!$B$3</definedName>
    <definedName name="Stopa_1">'Str. 9'!#REF!</definedName>
    <definedName name="Stopa_2">'Str. 9'!#REF!</definedName>
    <definedName name="Stopa_4_3_8_10">'Str. 6'!$H$16</definedName>
    <definedName name="Stopa_4_3_8_11">'Str. 6'!$H$17</definedName>
    <definedName name="Stopa_4_3_8_9">'Str. 6'!$H$15</definedName>
    <definedName name="Stopa_9_5_4">'Str. 9'!$D$2</definedName>
    <definedName name="Stopa_9_5_5">'Str. 9'!$D$3</definedName>
    <definedName name="Stopa_9_5_7">'Str. 9'!$D$2</definedName>
    <definedName name="Stopa_9_5_9">'Str. 9'!$E$5</definedName>
    <definedName name="StopaZaPredujam1">'Str. 9'!$D$34</definedName>
    <definedName name="StopaZaPredujam2">'Str. 9'!$D$35</definedName>
    <definedName name="Stupanj_4_1_8_1">'Str. 3'!$C$39</definedName>
    <definedName name="Stupanj_4_1_8_2">'Str. 3'!$C$40</definedName>
    <definedName name="Tuzemni_4_1_3">'Str. 2'!$G$44</definedName>
    <definedName name="Tuzemni_4_1_4">'Str. 3'!$F$9</definedName>
    <definedName name="Tuzemni_4_1_6">'Str. 3'!$F$30</definedName>
    <definedName name="Tuzemni_4_1_7">'Str. 3'!$G$34</definedName>
    <definedName name="Tuzemni_4_2_2">'Str. 4'!$G$29</definedName>
    <definedName name="Tuzemni_4_2_3">'Str. 4'!$G$33</definedName>
    <definedName name="Tuzemni_4_3_1">'Str. 5'!$K$21</definedName>
    <definedName name="Tuzemni_4_3_3">'Str. 5'!$K$25</definedName>
    <definedName name="Tuzemni_5">'Str. 7'!$G$4</definedName>
    <definedName name="Udio_4_1_2">'Str. 2'!$J$34</definedName>
    <definedName name="Udio_4_1_4">'Str. 3'!$H$9</definedName>
    <definedName name="Udio_4_1_5">'Str. 3'!$J$21</definedName>
    <definedName name="Udio_4_1_6">'Str. 3'!$H$30</definedName>
    <definedName name="Udio_4_1_8_1">'Str. 3'!$G$39</definedName>
    <definedName name="Udio_4_1_8_2">'Str. 3'!$G$40</definedName>
    <definedName name="Udio_4_3_7_1">'Str. 5'!$K$55</definedName>
    <definedName name="Udio_4_3_7_2">'Str. 5'!$K$56</definedName>
    <definedName name="Udio_9_7_1">'Str. 9'!$E$24</definedName>
    <definedName name="Udio_9_7_1a">'Str. 9'!$E$24</definedName>
    <definedName name="Ukupno_4_3_5">'Str. 5'!$K$36</definedName>
    <definedName name="Umanjenje_4_3_2">'Str. 5'!$J$23</definedName>
    <definedName name="Umanjenje_9_6_1">'Str. 9'!$E$8</definedName>
    <definedName name="Umanjenje_9_6_2">'Str. 9'!$E$9</definedName>
    <definedName name="Umanjenje_9_6_3">'Str. 9'!$E$10</definedName>
    <definedName name="Umanjenje_9_6_4">'Str. 9'!$E$11</definedName>
    <definedName name="Umanjenje_9_6_5">'Str. 9'!$E$12</definedName>
    <definedName name="Umanjenje_9_6_6">'Str. 9'!$E$13</definedName>
    <definedName name="Umanjenje_9_6_7">'Str. 9'!$E$14</definedName>
    <definedName name="UpisP">podaci!$B$4</definedName>
    <definedName name="Uvecanje_9_5_3">'Str. 8'!#REF!</definedName>
    <definedName name="UvecanjeOsnovnogOsobnogOdbitka">podaci!$L$3</definedName>
    <definedName name="ZaGodinu">podaci!$B$2</definedName>
    <definedName name="ZaPovrat_9_6_14">'Str. 9'!$E$21</definedName>
    <definedName name="ZaUplatu_9_6_13">'Str. 9'!$E$20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7" l="1"/>
  <c r="D2" i="17"/>
  <c r="B4" i="15" l="1"/>
  <c r="B2" i="17" l="1"/>
  <c r="D8" i="2"/>
  <c r="E9" i="15"/>
  <c r="E10" i="15"/>
  <c r="E11" i="15"/>
  <c r="E12" i="15"/>
  <c r="E13" i="15"/>
  <c r="E14" i="15"/>
  <c r="E15" i="15"/>
  <c r="E16" i="15"/>
  <c r="E17" i="15"/>
  <c r="E18" i="15"/>
  <c r="E19" i="15"/>
  <c r="E8" i="15"/>
  <c r="E7" i="15"/>
  <c r="J11" i="19" l="1"/>
  <c r="J12" i="19" s="1"/>
  <c r="K43" i="4"/>
  <c r="E44" i="4" s="1"/>
  <c r="J13" i="19"/>
  <c r="L21" i="4"/>
  <c r="L25" i="4" s="1"/>
  <c r="K21" i="4"/>
  <c r="K25" i="4" s="1"/>
  <c r="B3" i="18"/>
  <c r="D26" i="11" s="1"/>
  <c r="B7" i="18"/>
  <c r="B8" i="18" s="1"/>
  <c r="B9" i="18" s="1"/>
  <c r="B10" i="18" s="1"/>
  <c r="B11" i="18" s="1"/>
  <c r="B12" i="18" s="1"/>
  <c r="B2" i="11"/>
  <c r="F8" i="15"/>
  <c r="F9" i="15"/>
  <c r="F10" i="15"/>
  <c r="F11" i="15"/>
  <c r="F12" i="15"/>
  <c r="F13" i="15"/>
  <c r="F14" i="15"/>
  <c r="F15" i="15"/>
  <c r="F16" i="15"/>
  <c r="F17" i="15"/>
  <c r="F18" i="15"/>
  <c r="F19" i="15"/>
  <c r="F4" i="4"/>
  <c r="H14" i="4"/>
  <c r="J14" i="4"/>
  <c r="H15" i="4"/>
  <c r="J15" i="4"/>
  <c r="H19" i="4"/>
  <c r="J19" i="4"/>
  <c r="H20" i="4"/>
  <c r="J20" i="4"/>
  <c r="K36" i="4"/>
  <c r="D13" i="4"/>
  <c r="H13" i="4" s="1"/>
  <c r="H21" i="4" s="1"/>
  <c r="D44" i="4"/>
  <c r="C44" i="4"/>
  <c r="H44" i="4" s="1"/>
  <c r="D45" i="4" s="1"/>
  <c r="D46" i="4"/>
  <c r="D47" i="4"/>
  <c r="D48" i="4"/>
  <c r="G8" i="14"/>
  <c r="G9" i="14"/>
  <c r="G10" i="14"/>
  <c r="G11" i="14"/>
  <c r="G12" i="14"/>
  <c r="G13" i="14"/>
  <c r="G14" i="14"/>
  <c r="G15" i="14"/>
  <c r="G16" i="14"/>
  <c r="H17" i="14"/>
  <c r="G33" i="14" s="1"/>
  <c r="E29" i="14"/>
  <c r="F29" i="14"/>
  <c r="G29" i="14"/>
  <c r="H29" i="14"/>
  <c r="H33" i="14" s="1"/>
  <c r="D9" i="3"/>
  <c r="E9" i="3"/>
  <c r="F9" i="3"/>
  <c r="G9" i="3"/>
  <c r="G16" i="3"/>
  <c r="G17" i="3"/>
  <c r="G21" i="3" s="1"/>
  <c r="G18" i="3"/>
  <c r="G19" i="3"/>
  <c r="G20" i="3"/>
  <c r="H21" i="3"/>
  <c r="D30" i="3"/>
  <c r="E30" i="3"/>
  <c r="F30" i="3"/>
  <c r="G30" i="3"/>
  <c r="G15" i="21"/>
  <c r="G21" i="21" s="1"/>
  <c r="G16" i="21"/>
  <c r="G17" i="21"/>
  <c r="G18" i="21"/>
  <c r="G19" i="21"/>
  <c r="G20" i="21"/>
  <c r="H21" i="21"/>
  <c r="G28" i="21"/>
  <c r="G34" i="21" s="1"/>
  <c r="G29" i="21"/>
  <c r="G30" i="21"/>
  <c r="G31" i="21"/>
  <c r="G32" i="21"/>
  <c r="G33" i="21"/>
  <c r="H34" i="21"/>
  <c r="F44" i="21"/>
  <c r="G44" i="21"/>
  <c r="H44" i="21"/>
  <c r="P52" i="2"/>
  <c r="F22" i="15"/>
  <c r="K56" i="4"/>
  <c r="G17" i="14" l="1"/>
  <c r="F33" i="14" s="1"/>
  <c r="F20" i="15"/>
  <c r="F24" i="15" s="1"/>
  <c r="J13" i="4"/>
  <c r="J21" i="4" s="1"/>
  <c r="H34" i="3"/>
  <c r="H4" i="13" s="1"/>
  <c r="G34" i="3"/>
  <c r="G4" i="13" s="1"/>
  <c r="J14" i="19"/>
  <c r="J15" i="19" s="1"/>
  <c r="F34" i="3"/>
  <c r="D29" i="11"/>
  <c r="C45" i="4"/>
  <c r="K44" i="4"/>
  <c r="E45" i="4" s="1"/>
  <c r="E17" i="17" l="1"/>
  <c r="E16" i="17"/>
  <c r="J16" i="19"/>
  <c r="J17" i="19"/>
  <c r="I45" i="4"/>
  <c r="K45" i="4" s="1"/>
  <c r="E46" i="4" s="1"/>
  <c r="C46" i="4"/>
  <c r="C47" i="4" l="1"/>
  <c r="I46" i="4"/>
  <c r="K46" i="4" s="1"/>
  <c r="E47" i="4" s="1"/>
  <c r="C48" i="4" l="1"/>
  <c r="J23" i="4" s="1"/>
  <c r="J25" i="4" s="1"/>
  <c r="F4" i="13" s="1"/>
  <c r="I47" i="4"/>
  <c r="K47" i="4" s="1"/>
  <c r="E48" i="4" s="1"/>
  <c r="K55" i="4" l="1"/>
  <c r="G39" i="3"/>
  <c r="G40" i="3"/>
  <c r="J21" i="3"/>
  <c r="H9" i="3"/>
  <c r="J34" i="21"/>
  <c r="E24" i="17"/>
  <c r="H30" i="3"/>
  <c r="F27" i="15"/>
  <c r="K48" i="4"/>
  <c r="I48" i="4"/>
  <c r="F28" i="15" l="1"/>
  <c r="F29" i="15" s="1"/>
  <c r="F32" i="15" l="1"/>
  <c r="F33" i="15" s="1"/>
  <c r="E2" i="17" s="1"/>
  <c r="E34" i="17"/>
  <c r="E35" i="17" l="1"/>
  <c r="E36" i="17" s="1"/>
  <c r="F34" i="15"/>
  <c r="E3" i="17" l="1"/>
  <c r="E4" i="17" s="1"/>
  <c r="E25" i="17"/>
  <c r="K27" i="4" s="1"/>
  <c r="E18" i="17"/>
  <c r="E19" i="17" s="1"/>
  <c r="E9" i="17" l="1"/>
  <c r="E8" i="17"/>
  <c r="E5" i="17"/>
  <c r="E14" i="17"/>
  <c r="E13" i="17"/>
  <c r="E11" i="17"/>
  <c r="E10" i="17" l="1"/>
  <c r="E15" i="17" s="1"/>
  <c r="E20" i="17" s="1"/>
  <c r="E21" i="17" l="1"/>
</calcChain>
</file>

<file path=xl/sharedStrings.xml><?xml version="1.0" encoding="utf-8"?>
<sst xmlns="http://schemas.openxmlformats.org/spreadsheetml/2006/main" count="1094" uniqueCount="901">
  <si>
    <t>R. br.</t>
  </si>
  <si>
    <t>1.</t>
  </si>
  <si>
    <t>2.</t>
  </si>
  <si>
    <t>3.</t>
  </si>
  <si>
    <t>4.</t>
  </si>
  <si>
    <t>5.</t>
  </si>
  <si>
    <t>6.</t>
  </si>
  <si>
    <t>7.</t>
  </si>
  <si>
    <t>8.</t>
  </si>
  <si>
    <t>3.1. PLAĆENE DOPRINOSE ZA ZDRAVSTVENO OSIGURANJE U TUZEMSTVU</t>
  </si>
  <si>
    <t>od</t>
  </si>
  <si>
    <t>REPUBLIKA HRVATSKA</t>
  </si>
  <si>
    <t>MINSTARSTVO FINANCIJA, POREZNA UPRAVA</t>
  </si>
  <si>
    <t>do</t>
  </si>
  <si>
    <t>RAZDOBLJE</t>
  </si>
  <si>
    <t>RAZDOBLJE INVALIDNOSTI</t>
  </si>
  <si>
    <t>4.1. DOHODAK OD NESAMOSTALNOG RADA</t>
  </si>
  <si>
    <t>6 (3-4-5)</t>
  </si>
  <si>
    <t>DOHODAK</t>
  </si>
  <si>
    <t xml:space="preserve"> 1. OPĆI PODACI</t>
  </si>
  <si>
    <t xml:space="preserve"> 4.1. DOHODAK OD NESAMOSTALNOG RADA (PLAĆA I MIROVINA)</t>
  </si>
  <si>
    <t xml:space="preserve"> UKUPNO  4.1.1.</t>
  </si>
  <si>
    <t>OIB ISPLATITELJA</t>
  </si>
  <si>
    <t xml:space="preserve"> UKUPNO  4.1.2.</t>
  </si>
  <si>
    <t>STUPANJ INVALIDNOSTI HRVI</t>
  </si>
  <si>
    <t>IZNOS DOHOTKA</t>
  </si>
  <si>
    <t>OBVEZNI</t>
  </si>
  <si>
    <t>IZ PLAĆE</t>
  </si>
  <si>
    <t>DOPRINOSI</t>
  </si>
  <si>
    <t>DIO SD</t>
  </si>
  <si>
    <t>Dohodak / gubitak pojedinca</t>
  </si>
  <si>
    <t>Umanjenja dohotka</t>
  </si>
  <si>
    <t>/ uvećanje gubitka</t>
  </si>
  <si>
    <t>pojedinca</t>
  </si>
  <si>
    <t>ZAJEDNIČKI DOHODAK</t>
  </si>
  <si>
    <t>OIB nositelja</t>
  </si>
  <si>
    <t>zajedničke</t>
  </si>
  <si>
    <t>Iznos dohotka / gubitka</t>
  </si>
  <si>
    <t>6 (2-3+5)</t>
  </si>
  <si>
    <t>GUBITAK                   (&lt;0)</t>
  </si>
  <si>
    <t>DOHODAK                  (&gt; ili = 0)</t>
  </si>
  <si>
    <t>7 (2-3+5)</t>
  </si>
  <si>
    <t>UMANJENJE DOHOTKA ZA</t>
  </si>
  <si>
    <t>IZNOS</t>
  </si>
  <si>
    <t xml:space="preserve"> PLAĆE NOVOZAPOSLENIH OSOBA</t>
  </si>
  <si>
    <t xml:space="preserve"> IZDATKE ISTRAŽIVANJA I RAZVOJA</t>
  </si>
  <si>
    <t>GODINA</t>
  </si>
  <si>
    <t>Iznos</t>
  </si>
  <si>
    <t>prenesenog</t>
  </si>
  <si>
    <t>gubitka</t>
  </si>
  <si>
    <t>Umanjenje</t>
  </si>
  <si>
    <t>gubitka u tekućoj</t>
  </si>
  <si>
    <t>godini</t>
  </si>
  <si>
    <t>Iznos gubitka u</t>
  </si>
  <si>
    <t>tekućoj godini</t>
  </si>
  <si>
    <t>GUBITAK ZA PRIJENOS</t>
  </si>
  <si>
    <t>6 [(3-4) ili (3+5)]</t>
  </si>
  <si>
    <t xml:space="preserve"> 1.2. ADRESA (mjesto, ulica i kućni broj):</t>
  </si>
  <si>
    <t xml:space="preserve"> 1.1. IME I PREZIME / IME RODITELJA:</t>
  </si>
  <si>
    <t>IME I PREZIME I SRODSTVO</t>
  </si>
  <si>
    <t xml:space="preserve"> 1.3. OIB:</t>
  </si>
  <si>
    <t xml:space="preserve">  OTVOREN U (naziv i sjedište):</t>
  </si>
  <si>
    <t>DRŽAVA</t>
  </si>
  <si>
    <t>DA  /  NE</t>
  </si>
  <si>
    <t>HRVI DA / NE</t>
  </si>
  <si>
    <t>POSTOTAK INVALIDNOSTI</t>
  </si>
  <si>
    <t>(ispunjava HRVI)</t>
  </si>
  <si>
    <t>OIB</t>
  </si>
  <si>
    <t xml:space="preserve"> 2. PODACI O UZDRŽAVANIM ČLANOVIMA UŽE OBITELJI</t>
  </si>
  <si>
    <t xml:space="preserve"> 3. PODACI U UVEĆANJU OSOBNOG ODBITKA ZA</t>
  </si>
  <si>
    <t>Invalid (I ili I*)</t>
  </si>
  <si>
    <t>MJESTO</t>
  </si>
  <si>
    <t>Obrazac DOH</t>
  </si>
  <si>
    <t>ULICA I KUĆNI BROJ</t>
  </si>
  <si>
    <t>RAZDOBLJE KORIŠTENJA (od- do)</t>
  </si>
  <si>
    <t>Osobni odbitak dijeli se s osobom</t>
  </si>
  <si>
    <t>Postotak</t>
  </si>
  <si>
    <t>osobnog</t>
  </si>
  <si>
    <t>odbitka</t>
  </si>
  <si>
    <t>djelatnosti</t>
  </si>
  <si>
    <t>5 (3-4)</t>
  </si>
  <si>
    <t>PRIMICI</t>
  </si>
  <si>
    <t>IZDACI</t>
  </si>
  <si>
    <t>OBVEZNI DOPRINOSI IZ PRIMITAKA</t>
  </si>
  <si>
    <t>Primitaka trgovačkih putnika, agenata, akvizitera, športskih sudaca i delegata i dr.</t>
  </si>
  <si>
    <t>NAKNADA UMJETNIKA       I KULTURNIH DJELATNIKA              (za isporučeno umjetničko djelo)</t>
  </si>
  <si>
    <t>OSTALIH PRIMITAKA</t>
  </si>
  <si>
    <t>IZVOR DOHOTKA</t>
  </si>
  <si>
    <t>DRŽAVA IZVORA</t>
  </si>
  <si>
    <t>PRILOG UPO</t>
  </si>
  <si>
    <t>MJESEC</t>
  </si>
  <si>
    <t>P1</t>
  </si>
  <si>
    <t>P2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</si>
  <si>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</si>
  <si>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</si>
  <si>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</si>
  <si>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</si>
  <si>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</si>
  <si>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</si>
  <si>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</si>
  <si>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</si>
  <si>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</si>
  <si>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</si>
  <si>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</si>
  <si>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</si>
  <si>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 xml:space="preserve"> UKUPNO 9.1.</t>
  </si>
  <si>
    <t>OPIS</t>
  </si>
  <si>
    <t>Nadnevak</t>
  </si>
  <si>
    <t>(potpis poreznog obveznika / opunomoćenika / poreznog savjetnika)</t>
  </si>
  <si>
    <t>Odaberite mjesto</t>
  </si>
  <si>
    <t>-</t>
  </si>
  <si>
    <t>1</t>
  </si>
  <si>
    <t>2</t>
  </si>
  <si>
    <t>3</t>
  </si>
  <si>
    <t>4</t>
  </si>
  <si>
    <t>UPUTA ZA POPUNJAVANJE OBRASCA</t>
  </si>
  <si>
    <t>Ostala polja nije moguće mijenjati i izračunavaju se automatski</t>
  </si>
  <si>
    <t>Nakon popunjavanja i ispisa obrasca na papir na prvoj stranici potrebno je olovkom zaokružiti</t>
  </si>
  <si>
    <t>odgovarajuće vrijednosti pod 1.4., 1.5. i 1.7.</t>
  </si>
  <si>
    <t>Polja koja popunjava korisnik su označena svijetlo zelenom bojom</t>
  </si>
  <si>
    <t>VAŽNO</t>
  </si>
  <si>
    <t>Izračun je isključivo informativan</t>
  </si>
  <si>
    <t>RRiF-plus ne snosi odgovornost za eventualne pogreške u izračunu, kao ni posljedice korištenja</t>
  </si>
  <si>
    <t>ovog obrasca</t>
  </si>
  <si>
    <t>DODATNE UPUTE ZA PODNOŠENJE PRIJAVE POREZA NA DOHODAK</t>
  </si>
  <si>
    <t>Obrtnici mogu naći dodatne upute koje se njih tiču u prilogu časopisa Računovodstvo, revizija</t>
  </si>
  <si>
    <t>Dobar savjet zlata vrijedi</t>
  </si>
  <si>
    <t>www.rrif.hr</t>
  </si>
  <si>
    <t>Ako već niste naš pretplatnik do časopisa ćete najlakše doći pozivom naše pretplate na broj</t>
  </si>
  <si>
    <t>www.rrif.hr/pretplata.html</t>
  </si>
  <si>
    <t>Ova tablica sadrži osam listova i na svakom se nalazi jedna stranica DOH obrasca</t>
  </si>
  <si>
    <t>P3</t>
  </si>
  <si>
    <t>P4</t>
  </si>
  <si>
    <t>I</t>
  </si>
  <si>
    <t>I*</t>
  </si>
  <si>
    <t>DA</t>
  </si>
  <si>
    <t>NE</t>
  </si>
  <si>
    <t>Neka od tih polja imaju padajuće liste pomoću kojih se bira jedna od dopuštenih vrijednosti</t>
  </si>
  <si>
    <t>Stopu prireza upisujete odabirom prebivališta s padajuče liste ili direktno postotak ako ste se selili</t>
  </si>
  <si>
    <t xml:space="preserve">Kako sastaviti DOH obrazac pretplatnici na Internet izdanje časopisa RRiF za fizičke osobe (građane) </t>
  </si>
  <si>
    <t>mogu vidjeti ovdje:</t>
  </si>
  <si>
    <t>a obrtnici i slobodna zanimanja ovdje:</t>
  </si>
  <si>
    <t>http://www.rrif.hr/Prijava_poreza_na_dohodak_gradana_za_2010_-13123C.pdf</t>
  </si>
  <si>
    <t>http://www.rrif.hr/Godisnja_prijava_poreza_na_dohodak_obrtnickih_i_dr-13041C.pdf</t>
  </si>
  <si>
    <t>PODRUČNI URED:</t>
  </si>
  <si>
    <t>ISPOSTAVA:</t>
  </si>
  <si>
    <t>I                    I*</t>
  </si>
  <si>
    <t>Upozorenja, koja se u slučaju neispravnog unosa pokazuju na margini, ne ispisuju se na papir</t>
  </si>
  <si>
    <t xml:space="preserve"> DRŽAVNE POTPORE ZA NAUKOVANJE ZA OBRTNIČKA ZANIMANJA</t>
  </si>
  <si>
    <t xml:space="preserve"> DRŽAVNE POTPORE ZA OBRAZOVANJE I IZOBRAZBU</t>
  </si>
  <si>
    <t>ZA ISTINITOST I VJERODOSTOJNOST PODATAKA JAMČIM VLASTITIM POTPISOM</t>
  </si>
  <si>
    <t>IZ MIROVINE</t>
  </si>
  <si>
    <t>3.2. DANA DAROVANJA</t>
  </si>
  <si>
    <t>3.3. UKUPNO (3.1.+3.2.)</t>
  </si>
  <si>
    <t>TUZEMNI</t>
  </si>
  <si>
    <t>INOZEMNI</t>
  </si>
  <si>
    <t>detaljnim uputama za ispunjavanje DOH obrasca i podnošenje prijave poreza na dohodak</t>
  </si>
  <si>
    <t>Potpom. podr. i</t>
  </si>
  <si>
    <t>(P1, P2)</t>
  </si>
  <si>
    <t>Potpom.</t>
  </si>
  <si>
    <t>Vukovar</t>
  </si>
  <si>
    <t>pod. i Gr.</t>
  </si>
  <si>
    <t>POTPOMOGNUTA PODRUČJA I PODRUČJE GRADA VUKOVARA</t>
  </si>
  <si>
    <t>Od</t>
  </si>
  <si>
    <t>Do</t>
  </si>
  <si>
    <t>9.</t>
  </si>
  <si>
    <t>10.</t>
  </si>
  <si>
    <t>11.</t>
  </si>
  <si>
    <t xml:space="preserve"> 1.6. INVALID I HRVATSKI RATNI VOJNI INVALID IZ DOMOVINSKOG RATA (HRVI)</t>
  </si>
  <si>
    <t xml:space="preserve"> 1.2.1. Telefon:</t>
  </si>
  <si>
    <t xml:space="preserve"> 1.2.2. Adresa elektroničke pošte:</t>
  </si>
  <si>
    <t xml:space="preserve"> 1.7. BROJ RAČUNA:</t>
  </si>
  <si>
    <t xml:space="preserve"> 1.8. PODACI O OPUNOMOĆENIKU / POREZNOM SAVJETNIKU</t>
  </si>
  <si>
    <t xml:space="preserve">  1.8.1. NAZIV / IME I PREZIME:</t>
  </si>
  <si>
    <t xml:space="preserve">  1.8.2. ADRESA SJEDIŠTA / PREBIVALIŠTA / BORAVIŠTA:</t>
  </si>
  <si>
    <t xml:space="preserve">  1.8.3. OIB:</t>
  </si>
  <si>
    <t>4.3. DOHODAK OD SAMOSTALNE DJELATNOSTI</t>
  </si>
  <si>
    <t>4.2. DRUGI DOHODAK</t>
  </si>
  <si>
    <t xml:space="preserve"> UKUPNO  4.1.5.</t>
  </si>
  <si>
    <t xml:space="preserve"> 4.1.1. PLAĆA OSTVARENA U TUZEMSTVU IZVAN PODRUČJA P1 (prema Obrascima IP)</t>
  </si>
  <si>
    <r>
      <t xml:space="preserve"> 4.1.2. PLAĆA OSTVARENA U TUZEMSTVU NA POTPOMOGNUTOM PODRUČJU I. SKUPINE I
           ILI NA PODRUČJU GRADA VUKOVARA (prema Obrascima IP) </t>
    </r>
    <r>
      <rPr>
        <b/>
        <vertAlign val="superscript"/>
        <sz val="11"/>
        <color indexed="8"/>
        <rFont val="Arial"/>
        <family val="2"/>
        <charset val="238"/>
      </rPr>
      <t>1</t>
    </r>
  </si>
  <si>
    <t xml:space="preserve"> UKUPNO  4.1.3.</t>
  </si>
  <si>
    <r>
      <t xml:space="preserve"> 1.4. POTPOMOGNUTA PODRUČJA</t>
    </r>
    <r>
      <rPr>
        <b/>
        <vertAlign val="superscript"/>
        <sz val="9"/>
        <color indexed="8"/>
        <rFont val="Arial"/>
        <family val="2"/>
        <charset val="238"/>
      </rPr>
      <t xml:space="preserve"> 1</t>
    </r>
    <r>
      <rPr>
        <b/>
        <sz val="9"/>
        <color indexed="8"/>
        <rFont val="Arial"/>
        <family val="2"/>
        <charset val="238"/>
      </rPr>
      <t xml:space="preserve"> I PODRUČJE GRADA VUKOVARA</t>
    </r>
    <r>
      <rPr>
        <b/>
        <sz val="9"/>
        <color indexed="8"/>
        <rFont val="Arial"/>
        <family val="2"/>
        <charset val="238"/>
      </rPr>
      <t xml:space="preserve"> (zaokružiti područje):</t>
    </r>
  </si>
  <si>
    <r>
      <t>Grad Vukovar</t>
    </r>
    <r>
      <rPr>
        <vertAlign val="superscript"/>
        <sz val="7"/>
        <color indexed="8"/>
        <rFont val="Arial"/>
        <family val="2"/>
        <charset val="238"/>
      </rPr>
      <t xml:space="preserve"> 2</t>
    </r>
  </si>
  <si>
    <r>
      <t>OZNAKA INVALIDNOSTI</t>
    </r>
    <r>
      <rPr>
        <vertAlign val="superscript"/>
        <sz val="8"/>
        <color indexed="8"/>
        <rFont val="Arial"/>
        <family val="2"/>
        <charset val="238"/>
      </rPr>
      <t xml:space="preserve"> </t>
    </r>
    <r>
      <rPr>
        <vertAlign val="superscript"/>
        <sz val="8"/>
        <color indexed="8"/>
        <rFont val="Arial"/>
        <family val="2"/>
        <charset val="238"/>
      </rPr>
      <t>3</t>
    </r>
    <r>
      <rPr>
        <sz val="8"/>
        <color indexed="8"/>
        <rFont val="Arial"/>
        <family val="2"/>
        <charset val="238"/>
      </rPr>
      <t xml:space="preserve"> (zaokružiti)</t>
    </r>
  </si>
  <si>
    <r>
      <rPr>
        <vertAlign val="superscript"/>
        <sz val="8"/>
        <color indexed="8"/>
        <rFont val="Arial"/>
        <family val="2"/>
        <charset val="238"/>
      </rPr>
      <t>1</t>
    </r>
    <r>
      <rPr>
        <sz val="8"/>
        <color indexed="8"/>
        <rFont val="Arial"/>
        <family val="2"/>
        <charset val="238"/>
      </rPr>
      <t xml:space="preserve"> </t>
    </r>
    <r>
      <rPr>
        <sz val="8"/>
        <color indexed="8"/>
        <rFont val="Arial"/>
        <family val="2"/>
        <charset val="238"/>
      </rPr>
      <t>područja jedinica lokalne samouprave razvrstanih u I. skupinu po stupnju razvijenosti prema posebnom propisu o regionalnom razvoju Republike Hrvatske</t>
    </r>
  </si>
  <si>
    <r>
      <rPr>
        <vertAlign val="superscript"/>
        <sz val="8"/>
        <color indexed="8"/>
        <rFont val="Arial"/>
        <family val="2"/>
        <charset val="238"/>
      </rPr>
      <t>3</t>
    </r>
    <r>
      <rPr>
        <sz val="8"/>
        <color indexed="8"/>
        <rFont val="Arial"/>
        <family val="2"/>
        <charset val="238"/>
      </rPr>
      <t xml:space="preserve"> oznaka invalidnosti: I* - 100% invalidnost ili pravo na tuđu pomoć i njegu zbog invalidnosti</t>
    </r>
  </si>
  <si>
    <r>
      <rPr>
        <vertAlign val="superscript"/>
        <sz val="8"/>
        <color indexed="8"/>
        <rFont val="Arial"/>
        <family val="2"/>
        <charset val="238"/>
      </rPr>
      <t>2</t>
    </r>
    <r>
      <rPr>
        <sz val="8"/>
        <color indexed="8"/>
        <rFont val="Arial"/>
        <family val="2"/>
        <charset val="238"/>
      </rPr>
      <t xml:space="preserve"> </t>
    </r>
    <r>
      <rPr>
        <sz val="8"/>
        <color indexed="8"/>
        <rFont val="Arial"/>
        <family val="2"/>
        <charset val="238"/>
      </rPr>
      <t>upisuje se oznaka P1</t>
    </r>
  </si>
  <si>
    <r>
      <rPr>
        <vertAlign val="superscript"/>
        <sz val="8"/>
        <color indexed="8"/>
        <rFont val="Arial"/>
        <family val="2"/>
        <charset val="238"/>
      </rPr>
      <t>1</t>
    </r>
    <r>
      <rPr>
        <sz val="8"/>
        <color indexed="8"/>
        <rFont val="Arial"/>
        <family val="2"/>
        <charset val="238"/>
      </rPr>
      <t xml:space="preserve"> </t>
    </r>
    <r>
      <rPr>
        <sz val="8"/>
        <color indexed="8"/>
        <rFont val="Arial"/>
        <family val="2"/>
        <charset val="238"/>
      </rPr>
      <t>iznos iz IP Obrasca o ostvarenoj plaći za vrijeme boravka na potpomognutom području I. skupine i na području Grada Vukovara uzimajući u 
obzir podatak pod 1.5.</t>
    </r>
  </si>
  <si>
    <t xml:space="preserve"> 4.1.3. PLAĆA OSTVARENA IZ INOZEMSTVA ILI U INOZEMSTVU IZVAN PODRUČJA P1 
           (prema potvrdama inozemnih isplatitelja i vlastitim evidencijama)</t>
  </si>
  <si>
    <t xml:space="preserve"> 4.1.4. PLAĆA OSTVARENA IZ INOZEMSTVA ZA VRIJEME BORAVKA NA POTPOMOGNUTOM 
           PODRUČJU I. SKUPINE I/ILI NA PODRUČJU GRADA VUKOVARA
           (prema potvrdama inozemnih isplatitelja i vlastitim evidencijama)</t>
  </si>
  <si>
    <r>
      <t>UDIO u %</t>
    </r>
    <r>
      <rPr>
        <vertAlign val="superscript"/>
        <sz val="9"/>
        <color indexed="8"/>
        <rFont val="Arial"/>
        <family val="2"/>
        <charset val="238"/>
      </rPr>
      <t xml:space="preserve"> 1</t>
    </r>
  </si>
  <si>
    <t xml:space="preserve"> 4.1.5. MIROVINA OSTVARENA U TUZEMSTVU (prema obrascima IP / potvrdama isplatitelja)</t>
  </si>
  <si>
    <t>UKUPNI IZNOS
MIROVINE</t>
  </si>
  <si>
    <t>UKUPNI IZNOS
PRIMITKA</t>
  </si>
  <si>
    <t>OIB POSLODAVCA /
ISPLATITELJA</t>
  </si>
  <si>
    <t xml:space="preserve"> UKUPNO  4.1.4.</t>
  </si>
  <si>
    <t xml:space="preserve"> UKUPNO  4.1.6.</t>
  </si>
  <si>
    <r>
      <t>IZNOS DOHOTKA</t>
    </r>
    <r>
      <rPr>
        <vertAlign val="superscript"/>
        <sz val="9"/>
        <color indexed="8"/>
        <rFont val="Arial"/>
        <family val="2"/>
        <charset val="238"/>
      </rPr>
      <t xml:space="preserve"> 3</t>
    </r>
  </si>
  <si>
    <r>
      <t>UDIO u %</t>
    </r>
    <r>
      <rPr>
        <vertAlign val="superscript"/>
        <sz val="9"/>
        <color indexed="8"/>
        <rFont val="Arial"/>
        <family val="2"/>
        <charset val="238"/>
      </rPr>
      <t xml:space="preserve"> 2</t>
    </r>
  </si>
  <si>
    <r>
      <t>UDIO u %</t>
    </r>
    <r>
      <rPr>
        <vertAlign val="superscript"/>
        <sz val="9"/>
        <color indexed="8"/>
        <rFont val="Arial"/>
        <family val="2"/>
        <charset val="238"/>
      </rPr>
      <t xml:space="preserve"> 4</t>
    </r>
  </si>
  <si>
    <t xml:space="preserve"> 4.1.6. MIROVINA OSTVARENA U INOZEMSTVU 
           (prema potvrdama inozem. isplatitelja i rješenju Porezne uprave)</t>
  </si>
  <si>
    <t xml:space="preserve"> 4.1.8. OSTVARENI DOHODAK OD NESAMOSTALNOG RADA (PLAĆE I MIROVINE) NA KOJI SE
           NE PLAĆA POREZ NA DOHODAK PREMA STUPNJU INVALIDNOSTI HRVI</t>
  </si>
  <si>
    <r>
      <t xml:space="preserve"> 1 </t>
    </r>
    <r>
      <rPr>
        <sz val="8"/>
        <color indexed="8"/>
        <rFont val="Arial"/>
        <family val="2"/>
        <charset val="238"/>
      </rPr>
      <t xml:space="preserve">iznos pod ukupno 4.1.4. stupac 3 / sveukupni dohodak pod 5. u %                    </t>
    </r>
    <r>
      <rPr>
        <vertAlign val="superscript"/>
        <sz val="8"/>
        <color indexed="8"/>
        <rFont val="Arial"/>
        <family val="2"/>
        <charset val="238"/>
      </rPr>
      <t xml:space="preserve">3 </t>
    </r>
    <r>
      <rPr>
        <sz val="8"/>
        <color indexed="8"/>
        <rFont val="Arial"/>
        <family val="2"/>
        <charset val="238"/>
      </rPr>
      <t>iznos dohotka pod 4.1.7.</t>
    </r>
  </si>
  <si>
    <r>
      <rPr>
        <vertAlign val="superscript"/>
        <sz val="8"/>
        <color indexed="8"/>
        <rFont val="Arial"/>
        <family val="2"/>
        <charset val="238"/>
      </rPr>
      <t>2</t>
    </r>
    <r>
      <rPr>
        <sz val="8"/>
        <color indexed="8"/>
        <rFont val="Arial"/>
        <family val="2"/>
        <charset val="238"/>
      </rPr>
      <t xml:space="preserve"> </t>
    </r>
    <r>
      <rPr>
        <sz val="8"/>
        <color indexed="8"/>
        <rFont val="Arial"/>
        <family val="2"/>
        <charset val="238"/>
      </rPr>
      <t xml:space="preserve">iznos pod ukupno 4.1.6. stupac 3 / sveukupni dohodak pod 5. u %                    </t>
    </r>
    <r>
      <rPr>
        <vertAlign val="superscript"/>
        <sz val="8"/>
        <color indexed="8"/>
        <rFont val="Arial"/>
        <family val="2"/>
        <charset val="238"/>
      </rPr>
      <t xml:space="preserve">4 </t>
    </r>
    <r>
      <rPr>
        <sz val="8"/>
        <color indexed="8"/>
        <rFont val="Arial"/>
        <family val="2"/>
        <charset val="238"/>
      </rPr>
      <t>iznos pod 4.1.8. stupac 3 / sveukupni dohodak pod 5. u %</t>
    </r>
  </si>
  <si>
    <t xml:space="preserve"> 4.2. DRUGI DOHODAK</t>
  </si>
  <si>
    <t xml:space="preserve"> 4.2.1. DRUGI DOHODAK OSTVAREN U TUZEMSTVU (prema potvrdama isplatitelja)</t>
  </si>
  <si>
    <t>DRUGI DOHODAK
PO OSNOVI</t>
  </si>
  <si>
    <t>DIO DD</t>
  </si>
  <si>
    <t>Umjetničkih, artističkih, zabavnih, sportskih, književnih, likovnih djelatnosti, te djelatnosti u svezi s tiskom, radiom, televizijom i zabavnim priredbama NEREZIDENATA</t>
  </si>
  <si>
    <t>AUTORSKIH
NAKNADA</t>
  </si>
  <si>
    <t>PRIMITAKA ČLANOVA
SKUPŠTINA I 
NADZORNIH ODBORA</t>
  </si>
  <si>
    <t xml:space="preserve">Primitaka u naravi, nagrada učenicima, stipendija, nagrada, naknada iznad propisanih iznosa </t>
  </si>
  <si>
    <t xml:space="preserve">Primitaka učenika i studenata za rad preko posrednika za zapo- šljavanje učenika i studenata iznad propisanih iznosa </t>
  </si>
  <si>
    <t>PRIMITAKA PROFESIONALNIH 
NOVINARA, UMJETNIKA I
ŠPORTAŠA</t>
  </si>
  <si>
    <t xml:space="preserve"> UKUPNO 4.2.1.</t>
  </si>
  <si>
    <t xml:space="preserve"> 4.2.2. DRUGI DOHODAK OSTVAREN U INOZEMSTVU
           (prema potvrdama isplatitelja i vlastitim evidencijama)</t>
  </si>
  <si>
    <t>UKUPNO 4.2.2.</t>
  </si>
  <si>
    <t xml:space="preserve"> 4.3.1. DOHODAK/ GUBITAK OSTVAREN U TEKUĆOJ GODINI</t>
  </si>
  <si>
    <t xml:space="preserve">      4.3.1.1. TUZEMNI DOHODAK</t>
  </si>
  <si>
    <t xml:space="preserve">      4.3.1.2. INOZEMNI DOHODAK</t>
  </si>
  <si>
    <t>(ukupno pod 4.3.5. stupac 3)</t>
  </si>
  <si>
    <t xml:space="preserve"> UKUPNO 4.3.1.</t>
  </si>
  <si>
    <t xml:space="preserve"> 4.3.2. UMANJENJE ZA PRENESENI GUBITAK (4.3.6. stup. 4)</t>
  </si>
  <si>
    <t xml:space="preserve"> 4.3.5. UMANJENJA DOHOTKA POJEDINCA</t>
  </si>
  <si>
    <t xml:space="preserve"> UKUPNO 4.3.5.</t>
  </si>
  <si>
    <t>UDIO (4.3.7. stup.3. /
sveukupni dohodak pod 5.) u %</t>
  </si>
  <si>
    <t>(pod 4.3.1. STUP. 6)</t>
  </si>
  <si>
    <t>OIB POREZNOG OBVEZNIKA:</t>
  </si>
  <si>
    <t xml:space="preserve"> 4.3.6. GUBITAK OD SAMOSTALNE DJELATNOSTI ZA PRIJENOS</t>
  </si>
  <si>
    <t xml:space="preserve"> 4.3. DOHODAK OD SAMOSTALNE DJELATNOSTI OBRTA, SLOBODNIH ZANIMANJA,
        POLJOPRIVREDE I ŠUMARSTVA I DJELATNOSTI KOJE SE OPOREZUJU KAO
        SAMOSTALNA DJELATNOST (prema pregledu primitaka i izdataka)</t>
  </si>
  <si>
    <r>
      <t xml:space="preserve"> 4.3.4. PREDUJAM POREZA NA DOHODAK ZA SLJEDEĆE POREZNO RAZDOBLJE</t>
    </r>
    <r>
      <rPr>
        <b/>
        <vertAlign val="superscript"/>
        <sz val="10"/>
        <color indexed="8"/>
        <rFont val="Arial"/>
        <family val="2"/>
        <charset val="238"/>
      </rPr>
      <t xml:space="preserve"> 1</t>
    </r>
  </si>
  <si>
    <t xml:space="preserve"> 4.3.7. DOHODAK OD SAMOSTALNE DJELATNOSTI OSTVAREN NA POTPOMOGNUTIM PODRUČJIMA I 
          PODRUČJU GRADA VUKOVARA ZA KOJI SU PROPISANE OLAKŠICE</t>
  </si>
  <si>
    <r>
      <t xml:space="preserve"> 1 </t>
    </r>
    <r>
      <rPr>
        <sz val="8"/>
        <color indexed="8"/>
        <rFont val="Arial"/>
        <family val="2"/>
        <charset val="238"/>
      </rPr>
      <t>upisuje se iznos iz priloga UPO pod 9.7.2.</t>
    </r>
  </si>
  <si>
    <t xml:space="preserve"> 4.3.8. OBRAČUN DOPRINOSA PO OSNOVI OBAVLJANJA DRUGE DJELATNOSTI</t>
  </si>
  <si>
    <t xml:space="preserve"> 1. RAZDOBLJE OBAVLJANJA SAMOSTALNE DJELATNOSTI</t>
  </si>
  <si>
    <t xml:space="preserve"> 2. RAZDOBLJE OBAVLJANJA DRUGE DJELATNOSTI</t>
  </si>
  <si>
    <r>
      <rPr>
        <vertAlign val="superscript"/>
        <sz val="8"/>
        <color indexed="8"/>
        <rFont val="Arial"/>
        <family val="2"/>
        <charset val="238"/>
      </rPr>
      <t>1</t>
    </r>
    <r>
      <rPr>
        <sz val="8"/>
        <color indexed="8"/>
        <rFont val="Arial"/>
        <family val="2"/>
        <charset val="238"/>
      </rPr>
      <t xml:space="preserve"> računa se svaki puni mjesec u kojemu je djelatnost obavljana uvećan za posljednji mjesec, bez obzira na broj dana obavljanja djelatnosti u
tom mjesecu te bez umanjenja za mjesece u kojima je djelatnost privremeno obustavljena i mjesece u kojima je korišteno pravo na privremenu
nesposobnost za rad</t>
    </r>
  </si>
  <si>
    <r>
      <rPr>
        <vertAlign val="superscript"/>
        <sz val="8"/>
        <color indexed="8"/>
        <rFont val="Arial"/>
        <family val="2"/>
        <charset val="238"/>
      </rPr>
      <t>2</t>
    </r>
    <r>
      <rPr>
        <sz val="8"/>
        <color indexed="8"/>
        <rFont val="Arial"/>
        <family val="2"/>
        <charset val="238"/>
      </rPr>
      <t xml:space="preserve"> računa se svaki puni mjesec druge djelatnosti uvećan za posljednji mjesec, bez obzira na broj dana obavljanja druge djelatnosti u tom
mjesecu te bez umanjenja za mjesece u kojima je djelatnost privremeno obustavljena i mjesece u kojima je korišteno pravo na privremenu
nesposobnost za rad</t>
    </r>
  </si>
  <si>
    <r>
      <rPr>
        <vertAlign val="superscript"/>
        <sz val="8"/>
        <color indexed="8"/>
        <rFont val="Arial"/>
        <family val="2"/>
        <charset val="238"/>
      </rPr>
      <t>3</t>
    </r>
    <r>
      <rPr>
        <sz val="8"/>
        <color indexed="8"/>
        <rFont val="Arial"/>
        <family val="2"/>
        <charset val="238"/>
      </rPr>
      <t xml:space="preserve"> iznos dohotka – dohodak ostvaren u poreznom razdoblju – razlika između poslovnih primitaka i izdataka, prije umanjenja dohotka za
preneseni gubitak i ostalih umanjenja dohotka, prema Zakonu i posebnim propisima (zbroj stupca 2 pod 4.3.1., u slučaju obavljanja zajedničke
djelatnosti i zbroj stupca 5 pod 4.3.1.)</t>
    </r>
  </si>
  <si>
    <r>
      <rPr>
        <vertAlign val="superscript"/>
        <sz val="8"/>
        <color indexed="8"/>
        <rFont val="Arial"/>
        <family val="2"/>
        <charset val="238"/>
      </rPr>
      <t>4</t>
    </r>
    <r>
      <rPr>
        <sz val="8"/>
        <color indexed="8"/>
        <rFont val="Arial"/>
        <family val="2"/>
        <charset val="238"/>
      </rPr>
      <t xml:space="preserve"> r.br. 4. / 12 * iznos propisane godišnje osnovice za obveznika doprinosa po osnovi obavljanja druge djelatnosti za godinu za koju se
obveza utvrđuje</t>
    </r>
  </si>
  <si>
    <r>
      <rPr>
        <vertAlign val="superscript"/>
        <sz val="8"/>
        <color indexed="8"/>
        <rFont val="Arial"/>
        <family val="2"/>
        <charset val="238"/>
      </rPr>
      <t>5</t>
    </r>
    <r>
      <rPr>
        <sz val="8"/>
        <color indexed="8"/>
        <rFont val="Arial"/>
        <family val="2"/>
        <charset val="238"/>
      </rPr>
      <t xml:space="preserve"> ako je r.br. 6. ≤ r.br. 7. onda r.br. 6., ako je r.br. 6. &gt; r.br. 7. onda r.br. 7.</t>
    </r>
  </si>
  <si>
    <t xml:space="preserve"> 6. PODACI O OLAKŠICAMA, OSLOBOĐENJIMA I POTICAJIMA</t>
  </si>
  <si>
    <t xml:space="preserve"> 7. POPIS PRILOŽENIH ISPRAVA</t>
  </si>
  <si>
    <t xml:space="preserve"> 8. NAPOMENE POREZNOG OBVEZNIKA / OPUNOMOĆENIKA / POREZNOG SAVJETNIKA</t>
  </si>
  <si>
    <t>DIO NR</t>
  </si>
  <si>
    <t xml:space="preserve"> NEOPOREZIVI PRIMICI UMJETNIKA (članak 20. Zakona o pravima samostalnih
 umjetnika i poticanju kulturnog i umjetničkog stvaralaštva)</t>
  </si>
  <si>
    <t xml:space="preserve"> NEOPOREZIVI DIO UMJETNIČKOG HONORARA (članak 22. Zakona o pravima
 samostalnih umjetnika i poticanju kulturnog i umjetničkog stvaralaštva)</t>
  </si>
  <si>
    <t xml:space="preserve"> POREZNO PRIZNATI IZDACI REPREZENTACIJE (čl. 33. st. 1. t. 1. odnosno 95.
 stavak 6. Zakona)</t>
  </si>
  <si>
    <t xml:space="preserve"> PRIZNATI PREDUJAM POREZA ZA UMIROVLJENIKE I OSOBE KOJE BORAVE
 NA PODRUČJU I. SKUPINE PP I GRADU VUKOVARU (čl. 46. st. 2. Zakona)</t>
  </si>
  <si>
    <t xml:space="preserve"> UMANJENJE POREZA ZA OLAKŠICU HRVI (čl. 42. st. 1. Zakona)</t>
  </si>
  <si>
    <t xml:space="preserve"> UMANJENJE POREZA ZA OLAKŠICE NA POTPOMOGNUTIM PODRUČJIMA I
 PODRUČJU GRADA VUKOVARA (čl. 43. Zakona)</t>
  </si>
  <si>
    <r>
      <t xml:space="preserve"> BROJ MJESECI OBAVLJANJA SAMOSTALNE DJELATNOSTI</t>
    </r>
    <r>
      <rPr>
        <vertAlign val="superscript"/>
        <sz val="9"/>
        <color indexed="8"/>
        <rFont val="Arial"/>
        <family val="2"/>
        <charset val="238"/>
      </rPr>
      <t xml:space="preserve"> 1</t>
    </r>
  </si>
  <si>
    <r>
      <t xml:space="preserve"> BROJ MJESECI OBAVLJANJA DRUGE DJELATNOSTI</t>
    </r>
    <r>
      <rPr>
        <vertAlign val="superscript"/>
        <sz val="9"/>
        <color indexed="8"/>
        <rFont val="Arial"/>
        <family val="2"/>
        <charset val="238"/>
      </rPr>
      <t xml:space="preserve"> 2</t>
    </r>
  </si>
  <si>
    <r>
      <t xml:space="preserve"> IZNOS DOHOTKA</t>
    </r>
    <r>
      <rPr>
        <vertAlign val="superscript"/>
        <sz val="9"/>
        <color indexed="8"/>
        <rFont val="Arial"/>
        <family val="2"/>
        <charset val="238"/>
      </rPr>
      <t xml:space="preserve"> 3</t>
    </r>
    <r>
      <rPr>
        <sz val="9"/>
        <color indexed="8"/>
        <rFont val="Arial"/>
        <family val="2"/>
        <charset val="238"/>
      </rPr>
      <t xml:space="preserve"> (zbroj stupca 2. i 5. pod 4.3.1)</t>
    </r>
  </si>
  <si>
    <t xml:space="preserve"> IZNOS DOHOTKA OD DRUGE DJELATNOSTI (r.br. 4. / r.br. 3. * r.br. 5.)</t>
  </si>
  <si>
    <r>
      <t xml:space="preserve"> IZNOS NAJVIŠE OSNOVICE ZA MJESECE OBAVLJANJA DRUGE DJELATNOSTI</t>
    </r>
    <r>
      <rPr>
        <vertAlign val="superscript"/>
        <sz val="9"/>
        <color indexed="8"/>
        <rFont val="Arial"/>
        <family val="2"/>
        <charset val="238"/>
      </rPr>
      <t xml:space="preserve"> 4</t>
    </r>
  </si>
  <si>
    <r>
      <t xml:space="preserve"> IZNOS OSNOVICE ZA OBRAČUN DOPRINOSA</t>
    </r>
    <r>
      <rPr>
        <vertAlign val="superscript"/>
        <sz val="9"/>
        <color indexed="8"/>
        <rFont val="Arial"/>
        <family val="2"/>
        <charset val="238"/>
      </rPr>
      <t xml:space="preserve"> 5</t>
    </r>
  </si>
  <si>
    <t xml:space="preserve"> IZNOS DOPRINOSA ZA MIROVINSKO OSIGURANJE NA TEMELJU GENERACIJSKE
 SOLIDARNOSTI (r.br. 8. * propisana stopa iz članka 13. Zakona o doprinosima)</t>
  </si>
  <si>
    <t xml:space="preserve"> IZNOS DOPRINOSA ZA ZDRAVSTVENO OSIGURANJE
 (r.br. 8. * propisana stopa iz članka 14. Zakona o doprinosima)</t>
  </si>
  <si>
    <t xml:space="preserve"> 9.1. IZNOS DIJELA OSOBNOG ODBITKA ZA POREZNOG OBVEZNIKA I UZDRŽAVANE ČLANOVE</t>
  </si>
  <si>
    <t>IZNOS OSNOVNOG OSOBNOG ODBITKA</t>
  </si>
  <si>
    <t>UKUPAN KOEFICIJENT UVEĆANJA OSNOVNOG OSOBNOG ODBITKA</t>
  </si>
  <si>
    <t>IZNOS UVEĆANJA OSNOVNOG OSOBNOG ODBITKA</t>
  </si>
  <si>
    <t>UKUPAN MJESEČNI IZNOS OSOBNOG ODBITKA</t>
  </si>
  <si>
    <t xml:space="preserve"> 9.4. UTVRĐIVANJE GODIŠNJE POREZNE OSNOVICE</t>
  </si>
  <si>
    <t xml:space="preserve"> 9.3. UKUPNO GODIŠNJI OSOBNI ODBITAK (9.1. + 9.2.)</t>
  </si>
  <si>
    <t xml:space="preserve"> 9.2. IZNOS DIJELA OSOBNOG ODBITKA ZA PLAĆENE
        DOPRINOSE ZA ZDRAVSTVENO OSIGURANJE U TUZEMSTVU I
        DANA DAROVANJA (pod 3.3.)</t>
  </si>
  <si>
    <t xml:space="preserve"> 9.4.1. SVEUKUPNI GODIŠNJI DOHODAK (pod 5.)</t>
  </si>
  <si>
    <t xml:space="preserve"> 9.4.3. GODIŠNJA POREZNA OSNOVICA (9.4.1. - 9.4.2.)</t>
  </si>
  <si>
    <t xml:space="preserve"> 9.5.1. GODIŠNJA POREZNA OSNOVICA (9.4.3.)</t>
  </si>
  <si>
    <r>
      <t xml:space="preserve"> 9.6.4. UMANJENJE ZA OLAKŠICU HRVI</t>
    </r>
    <r>
      <rPr>
        <b/>
        <vertAlign val="superscript"/>
        <sz val="10"/>
        <color indexed="8"/>
        <rFont val="Arial"/>
        <family val="2"/>
        <charset val="238"/>
      </rPr>
      <t xml:space="preserve"> 3</t>
    </r>
  </si>
  <si>
    <t xml:space="preserve"> 9.7. UTVRĐIVANJE PREDUJMA POREZA NA DOHODAK OD SAMOSTALNE DJELATNOSTI ZA
        SLJEDEĆE POREZNO RAZDOBLJE</t>
  </si>
  <si>
    <t xml:space="preserve"> GRAD VUKOVAR</t>
  </si>
  <si>
    <t xml:space="preserve"> IZNOS DOPRINOSA ZA MIROVINSKO OSIGURANJE NA TEMELJU INDIVIDUALNE
 KAPITALIZIRANE ŠTEDNJE (r.br. 8. * propisana stopa iz članka 17. Zakona o doprinosima)</t>
  </si>
  <si>
    <t>UDIO u %</t>
  </si>
  <si>
    <t>telefona 01/4699-760, ili posjetom stranice na Internetu</t>
  </si>
  <si>
    <t xml:space="preserve"> UMANJENJE POREZA FIZIČKIM OSOBAMA DO 25 GODINA ŽIVOTA (čl. 46. st. 2. Zakona)</t>
  </si>
  <si>
    <t xml:space="preserve"> UMANJENJE POREZA FIZIČKIM OSOBAMA OD 26 DO 30 GODINA ŽIVOTA (čl. 46. st. 2. Zakona)</t>
  </si>
  <si>
    <t xml:space="preserve"> 9.6.5. UMANJENJE IZ ČL. 84. ST. 5. PRAVILNIKA</t>
  </si>
  <si>
    <r>
      <t xml:space="preserve"> 9.4.2. UKUPNI GODIŠNJI OSOBNI ODBITAK (pod 9.3.) </t>
    </r>
    <r>
      <rPr>
        <b/>
        <sz val="10"/>
        <color theme="1"/>
        <rFont val="Calibri"/>
        <family val="2"/>
        <charset val="238"/>
      </rPr>
      <t>≤</t>
    </r>
    <r>
      <rPr>
        <b/>
        <sz val="10"/>
        <color theme="1"/>
        <rFont val="Arial"/>
        <family val="2"/>
        <charset val="238"/>
      </rPr>
      <t xml:space="preserve"> 9.4.1.</t>
    </r>
  </si>
  <si>
    <t>9.7.2.</t>
  </si>
  <si>
    <t xml:space="preserve"> 9.7.2. PREDUJAM POREZA NA DOHODAK</t>
  </si>
  <si>
    <t>Umanjenje_9_6_1 + Umanjenje_9_6_2</t>
  </si>
  <si>
    <t>Tuzemni_5</t>
  </si>
  <si>
    <t>Inozemni_5</t>
  </si>
  <si>
    <t xml:space="preserve"> 9.6.10. UKUPNO UPLAĆENI POREZ U INOZEMSTVU (pod 5.)</t>
  </si>
  <si>
    <t>Porez_9_6_8 - Porez_9_6_12, ne može biti manje od 0</t>
  </si>
  <si>
    <t>Porez_9_6_12 - Porez_9_6_8, ne može biti manje od 0</t>
  </si>
  <si>
    <t>Predujam_9_6_9 + Predujam_9_6_11</t>
  </si>
  <si>
    <t>Granica osnovice za prvu stopu poreza</t>
  </si>
  <si>
    <t xml:space="preserve"> 9.6.6.  UMANJENJE ZA 50% RAZMJERNOG DIJELA POREZNE OBVEZE 
            KOJA SE ODNOSI NA MIROVINU IZ ČL. 41. ST. 1 ZAKONA</t>
  </si>
  <si>
    <t xml:space="preserve"> 9.7.1. UDIO DOHOTKA OD SAMOSTALNE DJELATNOSTI U SVEUKUPNOM
            DOHOTKU ( 4.3.3. stupac 7 / sveukupni dohodak pod 5. ) u postotku</t>
  </si>
  <si>
    <t>Inozemni_5 ili ( Dohodak_4_1_3 + Dohodak_4_1_4 + Dohodak_4_1_6 + Dohodak_4_2_2 + Dohodak_4_3_1 ) * Stopa_9_5_9, biram manju vrijednost</t>
  </si>
  <si>
    <t xml:space="preserve"> 9.6.11. UPLAĆENI POREZ U INOZEMSTVU KOJI SE MOŽE ODBITI
            [ ( 4.1.3. + 4.1.4. + 4.1.6. + 4.2.2. + 4.3.1. ) * 9.5.9 ] ≤ 9.6.10</t>
  </si>
  <si>
    <t xml:space="preserve"> 9.6.7. UMANJENJE ZA 50% RAZMJERNOG DIJELA POREZNE OBVEZE KOJA 
            SE ODNOSI NA DOHODAK OSTVAREN U VUKOVARU I NA PODRUČJIMA 
            I. SKUPINI PO STUPNJU RAZVIJENOSTI IZ ČL. 46. ST. 1 ZAKONA</t>
  </si>
  <si>
    <t>Najveći odbitak</t>
  </si>
  <si>
    <t>God. osnovica za obv. doprinose</t>
  </si>
  <si>
    <t>Uvećanje osnovnog osobnog odbitka</t>
  </si>
  <si>
    <t>5
(st. 2 + st. 4)</t>
  </si>
  <si>
    <t xml:space="preserve">osnovica od </t>
  </si>
  <si>
    <t>(u eurima i centima)</t>
  </si>
  <si>
    <t>IZNOS                     (u eurima i centima)</t>
  </si>
  <si>
    <t>UPLAĆENI
POREZ</t>
  </si>
  <si>
    <t>UPLAĆENI POREZ</t>
  </si>
  <si>
    <t xml:space="preserve"> 4.3.3. UKUPNO DOHODAK (4.3.1. stup. 7. – 4.3.2.),
          UPLAĆENI POREZ</t>
  </si>
  <si>
    <t xml:space="preserve"> 5. SVEUKUPNO DOHODAK, UPLAĆENI POREZ
      (u eurima i centima)
      ( 4.1.7. + 4.2.3. + 4.3.3.)</t>
  </si>
  <si>
    <t>2
(560,00)</t>
  </si>
  <si>
    <t xml:space="preserve"> 9.6. UTVRĐIVANJE RAZLIKE POREZA</t>
  </si>
  <si>
    <r>
      <t xml:space="preserve"> 9.6.1. UMANJENJE POREZA OD SAMOSTALNE DJELATNOSTI NA
            PODRUČJU GRADA VUKOVARA</t>
    </r>
    <r>
      <rPr>
        <b/>
        <vertAlign val="superscript"/>
        <sz val="10"/>
        <color indexed="8"/>
        <rFont val="Arial"/>
        <family val="2"/>
        <charset val="238"/>
      </rPr>
      <t xml:space="preserve"> 1</t>
    </r>
  </si>
  <si>
    <r>
      <t xml:space="preserve"> 9.6.2. UMANJENJE POREZA OD SAMOSTALNE DJELATNOSTI NA
            POTPOMOGNUTOM PODRUČJU I. SKUPINE</t>
    </r>
    <r>
      <rPr>
        <b/>
        <vertAlign val="superscript"/>
        <sz val="10"/>
        <color indexed="8"/>
        <rFont val="Arial"/>
        <family val="2"/>
        <charset val="238"/>
      </rPr>
      <t xml:space="preserve"> 2</t>
    </r>
  </si>
  <si>
    <t xml:space="preserve"> 9.6.3. UKUPNO UMANJENJE POREZA OD SAMOSTALNE DJELATNOSTI
            ( 9.6.1.+ 9.6.2. )</t>
  </si>
  <si>
    <t xml:space="preserve"> 9.6.8.  GODIŠNJA OBVEZA POREZA NAKON PROPISANIH UMANJENJA</t>
  </si>
  <si>
    <t xml:space="preserve"> 9.6.9. UPLAĆENI PREDUJAM POREZA U TUZEMSTVU (pod 5.)</t>
  </si>
  <si>
    <t xml:space="preserve"> 9.6.12. UKUPNO UPLAĆENI POREZ
            ( 9.6.9. + 9.6.11. )</t>
  </si>
  <si>
    <t xml:space="preserve"> 9.6.13. RAZLIKA POREZA ZA UPLATU ( 9.6.8. - 9.6.12. )</t>
  </si>
  <si>
    <t xml:space="preserve"> 9.6.14. RAZLIKA POREZA ZA POVRAT ( 9.6.12. - 9.6.9. )</t>
  </si>
  <si>
    <t xml:space="preserve"> 9.5.6. UKUPNA GODIŠNJA OBVEZA POREZA ( 9.5.4. + 9.5.5. )</t>
  </si>
  <si>
    <t xml:space="preserve"> 9.5.5. GODIŠNJI POREZ PO VIŠOJ STOPI</t>
  </si>
  <si>
    <t xml:space="preserve"> 9.5.7. PROSJEČNA POREZNA STOPA { 9.5.6. / 5. DOH * 100 )</t>
  </si>
  <si>
    <t>Niža stopa</t>
  </si>
  <si>
    <t>Viša stopa</t>
  </si>
  <si>
    <t>ANDRIJAŠEVCI</t>
  </si>
  <si>
    <t>ANTUNOVAC</t>
  </si>
  <si>
    <t>BABINA GREDA</t>
  </si>
  <si>
    <t>BAKAR</t>
  </si>
  <si>
    <t>BALE - VALLE</t>
  </si>
  <si>
    <t>BARBAN</t>
  </si>
  <si>
    <t>BARILOVIĆ</t>
  </si>
  <si>
    <t>BAŠKA</t>
  </si>
  <si>
    <t>BAŠKA VODA</t>
  </si>
  <si>
    <t>BEBRINA</t>
  </si>
  <si>
    <t>BEDEKOVČINA</t>
  </si>
  <si>
    <t>BEDENICA</t>
  </si>
  <si>
    <t>BEDNJA</t>
  </si>
  <si>
    <t>BELI MANASTIR</t>
  </si>
  <si>
    <t>BELICA</t>
  </si>
  <si>
    <t>BELIŠĆE</t>
  </si>
  <si>
    <t>BENKOVAC</t>
  </si>
  <si>
    <t>BEREK</t>
  </si>
  <si>
    <t>BERETINEC</t>
  </si>
  <si>
    <t>BIBINJE</t>
  </si>
  <si>
    <t>BILICE</t>
  </si>
  <si>
    <t>BILJE</t>
  </si>
  <si>
    <t>BIOGRAD NA MORU</t>
  </si>
  <si>
    <t>BISKUPIJA</t>
  </si>
  <si>
    <t>BISTRA</t>
  </si>
  <si>
    <t>BIZOVAC</t>
  </si>
  <si>
    <t>BJELOVAR</t>
  </si>
  <si>
    <t>BLATO</t>
  </si>
  <si>
    <t>BOGDANOVCI</t>
  </si>
  <si>
    <t>BOL</t>
  </si>
  <si>
    <t>BOROVO</t>
  </si>
  <si>
    <t>BOSILJEVO</t>
  </si>
  <si>
    <t>BOŠNJACI</t>
  </si>
  <si>
    <t>BRCKOVLJANI</t>
  </si>
  <si>
    <t>BRDOVEC</t>
  </si>
  <si>
    <t>BRELA</t>
  </si>
  <si>
    <t>BRESTOVAC</t>
  </si>
  <si>
    <t>BREZNICA</t>
  </si>
  <si>
    <t>BREZNIČKI HUM</t>
  </si>
  <si>
    <t>BRINJE</t>
  </si>
  <si>
    <t>BROD MORAVICE</t>
  </si>
  <si>
    <t>BRODSKI STUPNIK</t>
  </si>
  <si>
    <t>BRTONIGLA - VERTENEGLIO</t>
  </si>
  <si>
    <t>BUDINŠČINA</t>
  </si>
  <si>
    <t>BUJE - BUIE</t>
  </si>
  <si>
    <t>BUKOVLJE</t>
  </si>
  <si>
    <t>BUZET</t>
  </si>
  <si>
    <t>CERNA</t>
  </si>
  <si>
    <t>CERNIK</t>
  </si>
  <si>
    <t>CEROVLJE</t>
  </si>
  <si>
    <t>CESTICA</t>
  </si>
  <si>
    <t>CETINGRAD</t>
  </si>
  <si>
    <t>CISTA PROVO</t>
  </si>
  <si>
    <t>CIVLJANE</t>
  </si>
  <si>
    <t>CRES</t>
  </si>
  <si>
    <t>CRIKVENICA</t>
  </si>
  <si>
    <t>CRNAC</t>
  </si>
  <si>
    <t>ČABAR</t>
  </si>
  <si>
    <t>ČAČINCI</t>
  </si>
  <si>
    <t>ČAĐAVICA</t>
  </si>
  <si>
    <t>ČAGLIN</t>
  </si>
  <si>
    <t>ČAKOVEC</t>
  </si>
  <si>
    <t>ČAVLE</t>
  </si>
  <si>
    <t>ČAZMA</t>
  </si>
  <si>
    <t>ČEMINAC</t>
  </si>
  <si>
    <t>ČEPIN</t>
  </si>
  <si>
    <t>DARDA</t>
  </si>
  <si>
    <t>DARUVAR</t>
  </si>
  <si>
    <t>DAVOR</t>
  </si>
  <si>
    <t>DEKANOVEC</t>
  </si>
  <si>
    <t>DELNICE</t>
  </si>
  <si>
    <t>DESINIĆ</t>
  </si>
  <si>
    <t>DEŽANOVAC</t>
  </si>
  <si>
    <t>DICMO</t>
  </si>
  <si>
    <t>DOBRINJ</t>
  </si>
  <si>
    <t>DOMAŠINEC</t>
  </si>
  <si>
    <t>DONJA DUBRAVA</t>
  </si>
  <si>
    <t>DONJA MOTIČINA</t>
  </si>
  <si>
    <t>DONJA STUBICA</t>
  </si>
  <si>
    <t>DONJA VOĆA</t>
  </si>
  <si>
    <t>DONJI ANDRIJEVCI</t>
  </si>
  <si>
    <t>DONJI KRALJEVEC</t>
  </si>
  <si>
    <t>DONJI KUKURUZARI</t>
  </si>
  <si>
    <t>DONJI LAPAC</t>
  </si>
  <si>
    <t>DONJI MIHOLJAC</t>
  </si>
  <si>
    <t>DONJI VIDOVEC</t>
  </si>
  <si>
    <t>DRAGALIĆ</t>
  </si>
  <si>
    <t>DRAGANIĆ</t>
  </si>
  <si>
    <t>DRAŽ</t>
  </si>
  <si>
    <t>DRENOVCI</t>
  </si>
  <si>
    <t>DRENJE</t>
  </si>
  <si>
    <t>DRNIŠ</t>
  </si>
  <si>
    <t>DRNJE</t>
  </si>
  <si>
    <t>DUBRAVA</t>
  </si>
  <si>
    <t>DUBRAVICA</t>
  </si>
  <si>
    <t>DUBROVAČKO PRIMORJE</t>
  </si>
  <si>
    <t>DUBROVNIK</t>
  </si>
  <si>
    <t>DUGA RESA</t>
  </si>
  <si>
    <t>DUGI RAT</t>
  </si>
  <si>
    <t>DUGO SELO</t>
  </si>
  <si>
    <t>DUGOPOLJE</t>
  </si>
  <si>
    <t>DVOR</t>
  </si>
  <si>
    <t>ĐAKOVO</t>
  </si>
  <si>
    <t>ĐELEKOVEC</t>
  </si>
  <si>
    <t>ĐULOVAC</t>
  </si>
  <si>
    <t>ĐURĐENOVAC</t>
  </si>
  <si>
    <t>ĐURĐEVAC</t>
  </si>
  <si>
    <t>ĐURMANEC</t>
  </si>
  <si>
    <t>ERDUT</t>
  </si>
  <si>
    <t>ERNESTINOVO</t>
  </si>
  <si>
    <t>ERVENIK</t>
  </si>
  <si>
    <t>FARKAŠEVAC</t>
  </si>
  <si>
    <t>FAŽANA - FASANA</t>
  </si>
  <si>
    <t>FERDINANDOVAC</t>
  </si>
  <si>
    <t>FERIČANCI</t>
  </si>
  <si>
    <t>FUNTANA - FONTANE</t>
  </si>
  <si>
    <t>FUŽINE</t>
  </si>
  <si>
    <t>GALOVAC</t>
  </si>
  <si>
    <t>GARČIN</t>
  </si>
  <si>
    <t>GAREŠNICA</t>
  </si>
  <si>
    <t>GENERALSKI STOL</t>
  </si>
  <si>
    <t>GLINA</t>
  </si>
  <si>
    <t>GOLA</t>
  </si>
  <si>
    <t>GORIČAN</t>
  </si>
  <si>
    <t>GORJANI</t>
  </si>
  <si>
    <t>GORNJA RIJEKA</t>
  </si>
  <si>
    <t>GORNJA STUBICA</t>
  </si>
  <si>
    <t>GORNJA VRBA</t>
  </si>
  <si>
    <t>GORNJI BOGIĆEVCI</t>
  </si>
  <si>
    <t>GORNJI KNEGINEC</t>
  </si>
  <si>
    <t>GORNJI MIHALJEVEC</t>
  </si>
  <si>
    <t>GOSPIĆ</t>
  </si>
  <si>
    <t>GRAČAC</t>
  </si>
  <si>
    <t>GRAČIŠĆE</t>
  </si>
  <si>
    <t>GRADAC</t>
  </si>
  <si>
    <t>GRADEC</t>
  </si>
  <si>
    <t>GRADINA</t>
  </si>
  <si>
    <t>GRADIŠTE</t>
  </si>
  <si>
    <t>GROŽNJAN - GRISIGNANA</t>
  </si>
  <si>
    <t>GRUBIŠNO POLJE</t>
  </si>
  <si>
    <t>GUNDINCI</t>
  </si>
  <si>
    <t>GUNJA</t>
  </si>
  <si>
    <t>GVOZD</t>
  </si>
  <si>
    <t>HERCEGOVAC</t>
  </si>
  <si>
    <t>HLEBINE</t>
  </si>
  <si>
    <t>HRAŠĆINA</t>
  </si>
  <si>
    <t>HRVACE</t>
  </si>
  <si>
    <t>HRVATSKA DUBICA</t>
  </si>
  <si>
    <t>HRVATSKA KOSTAJNICA</t>
  </si>
  <si>
    <t>HUM NA SUTLI</t>
  </si>
  <si>
    <t>HVAR</t>
  </si>
  <si>
    <t>ILOK</t>
  </si>
  <si>
    <t>IMOTSKI</t>
  </si>
  <si>
    <t>IVANEC</t>
  </si>
  <si>
    <t>IVANIĆ-GRAD</t>
  </si>
  <si>
    <t>IVANKOVO</t>
  </si>
  <si>
    <t>IVANSKA</t>
  </si>
  <si>
    <t>JAGODNJAK</t>
  </si>
  <si>
    <t>JAKOVLJE</t>
  </si>
  <si>
    <t>JAKŠIĆ</t>
  </si>
  <si>
    <t>JALŽABET</t>
  </si>
  <si>
    <t>JANJINA</t>
  </si>
  <si>
    <t>JARMINA</t>
  </si>
  <si>
    <t>JASENICE</t>
  </si>
  <si>
    <t>JASENOVAC</t>
  </si>
  <si>
    <t>JASTREBARSKO</t>
  </si>
  <si>
    <t>JELENJE</t>
  </si>
  <si>
    <t>JELSA</t>
  </si>
  <si>
    <t>JESENJE</t>
  </si>
  <si>
    <t>JOSIPDOL</t>
  </si>
  <si>
    <t>KALI</t>
  </si>
  <si>
    <t>KALINOVAC</t>
  </si>
  <si>
    <t>KALNIK</t>
  </si>
  <si>
    <t>KAMANJE</t>
  </si>
  <si>
    <t>KANFANAR</t>
  </si>
  <si>
    <t>KAPELA</t>
  </si>
  <si>
    <t>KAPTOL</t>
  </si>
  <si>
    <t>KARLOBAG</t>
  </si>
  <si>
    <t>KARLOVAC</t>
  </si>
  <si>
    <t>KAROJBA</t>
  </si>
  <si>
    <t>KASTAV</t>
  </si>
  <si>
    <t>KAŠTELA</t>
  </si>
  <si>
    <t>KAŠTELIR-LABINCI - CASTELLIERE-S. DOMENICA</t>
  </si>
  <si>
    <t>KIJEVO</t>
  </si>
  <si>
    <t>KISTANJE</t>
  </si>
  <si>
    <t>KLAKAR</t>
  </si>
  <si>
    <t>KLANA</t>
  </si>
  <si>
    <t>KLANJEC</t>
  </si>
  <si>
    <t>KLENOVNIK</t>
  </si>
  <si>
    <t>KLINČA SELA</t>
  </si>
  <si>
    <t>KLIS</t>
  </si>
  <si>
    <t>KLOŠTAR IVANIĆ</t>
  </si>
  <si>
    <t>KLOŠTAR PODRAVSKI</t>
  </si>
  <si>
    <t>KNEŽEVI VINOGRADI</t>
  </si>
  <si>
    <t>KNIN</t>
  </si>
  <si>
    <t>KOLAN</t>
  </si>
  <si>
    <t>KOMIŽA</t>
  </si>
  <si>
    <t>KONAVLE</t>
  </si>
  <si>
    <t>KONČANICA</t>
  </si>
  <si>
    <t>KONJŠČINA</t>
  </si>
  <si>
    <t>KOPRIVNICA</t>
  </si>
  <si>
    <t>KOPRIVNIČKI BREGI</t>
  </si>
  <si>
    <t>KOPRIVNIČKI IVANEC</t>
  </si>
  <si>
    <t>KORČULA</t>
  </si>
  <si>
    <t>KOSTRENA</t>
  </si>
  <si>
    <t>KOŠKA</t>
  </si>
  <si>
    <t>KOTORIBA</t>
  </si>
  <si>
    <t>KRALJEVEC NA SUTLI</t>
  </si>
  <si>
    <t>KRALJEVICA</t>
  </si>
  <si>
    <t>KRAPINA</t>
  </si>
  <si>
    <t>KRAPINSKE TOPLICE</t>
  </si>
  <si>
    <t>KRAŠIĆ</t>
  </si>
  <si>
    <t>KRAVARSKO</t>
  </si>
  <si>
    <t>KRIŽ</t>
  </si>
  <si>
    <t>KRIŽEVCI</t>
  </si>
  <si>
    <t>KRK</t>
  </si>
  <si>
    <t>KRNJAK</t>
  </si>
  <si>
    <t>KRŠAN</t>
  </si>
  <si>
    <t>KUKLJICA</t>
  </si>
  <si>
    <t>KULA NORINSKA</t>
  </si>
  <si>
    <t>KUMROVEC</t>
  </si>
  <si>
    <t>KUTINA</t>
  </si>
  <si>
    <t>KUTJEVO</t>
  </si>
  <si>
    <t>LABIN</t>
  </si>
  <si>
    <t>LANIŠĆE</t>
  </si>
  <si>
    <t>LASINJA</t>
  </si>
  <si>
    <t>LASTOVO</t>
  </si>
  <si>
    <t>LEĆEVICA</t>
  </si>
  <si>
    <t>LEGRAD</t>
  </si>
  <si>
    <t>LEKENIK</t>
  </si>
  <si>
    <t>LEPOGLAVA</t>
  </si>
  <si>
    <t>LEVANJSKA VAROŠ</t>
  </si>
  <si>
    <t>LIPIK</t>
  </si>
  <si>
    <t>LIPOVLJANI</t>
  </si>
  <si>
    <t>LIŠANE OSTROVIČKE</t>
  </si>
  <si>
    <t>LIŽNJAN - LISIGNANO</t>
  </si>
  <si>
    <t>LOBOR</t>
  </si>
  <si>
    <t>LOKVE</t>
  </si>
  <si>
    <t>LOKVIČIĆI</t>
  </si>
  <si>
    <t>LOPAR</t>
  </si>
  <si>
    <t>LOVAS</t>
  </si>
  <si>
    <t>LOVINAC</t>
  </si>
  <si>
    <t>LOVRAN</t>
  </si>
  <si>
    <t>LOVREĆ</t>
  </si>
  <si>
    <t>LUDBREG</t>
  </si>
  <si>
    <t>LUKA</t>
  </si>
  <si>
    <t>LUKAČ</t>
  </si>
  <si>
    <t>LUMBARDA</t>
  </si>
  <si>
    <t>LUPOGLAV</t>
  </si>
  <si>
    <t>LJUBEŠĆICA</t>
  </si>
  <si>
    <t>MAČE</t>
  </si>
  <si>
    <t>MAGADENOVAC</t>
  </si>
  <si>
    <t>MAJUR</t>
  </si>
  <si>
    <t>MAKARSKA</t>
  </si>
  <si>
    <t>MALA SUBOTICA</t>
  </si>
  <si>
    <t>MALI BUKOVEC</t>
  </si>
  <si>
    <t>MALI LOŠINJ</t>
  </si>
  <si>
    <t>MALINSKA-DUBAŠNICA</t>
  </si>
  <si>
    <t>MARČANA</t>
  </si>
  <si>
    <t>MARIJA BISTRICA</t>
  </si>
  <si>
    <t>MARIJA GORICA</t>
  </si>
  <si>
    <t>MARIJANCI</t>
  </si>
  <si>
    <t>MARINA</t>
  </si>
  <si>
    <t>MARKUŠICA</t>
  </si>
  <si>
    <t>MARTIJANEC</t>
  </si>
  <si>
    <t>MARTINSKA VES</t>
  </si>
  <si>
    <t>MARUŠEVEC</t>
  </si>
  <si>
    <t>MATULJI</t>
  </si>
  <si>
    <t>MEDULIN</t>
  </si>
  <si>
    <t>METKOVIĆ</t>
  </si>
  <si>
    <t>MIHOVLJAN</t>
  </si>
  <si>
    <t>MIKLEUŠ</t>
  </si>
  <si>
    <t>MILNA</t>
  </si>
  <si>
    <t>MLJET</t>
  </si>
  <si>
    <t>MOLVE</t>
  </si>
  <si>
    <t>MOŠĆENIČKA DRAGA</t>
  </si>
  <si>
    <t>MOTOVUN - MONTONA</t>
  </si>
  <si>
    <t>MRKOPALJ</t>
  </si>
  <si>
    <t>MUĆ</t>
  </si>
  <si>
    <t>MURSKO SREDIŠĆE</t>
  </si>
  <si>
    <t>MURTER - KORNATI</t>
  </si>
  <si>
    <t>NAŠICE</t>
  </si>
  <si>
    <t>NEDELIŠĆE</t>
  </si>
  <si>
    <t>NEGOSLAVCI</t>
  </si>
  <si>
    <t>NEREŽIŠĆA</t>
  </si>
  <si>
    <t>NETRETIĆ</t>
  </si>
  <si>
    <t>NIJEMCI</t>
  </si>
  <si>
    <t>NIN</t>
  </si>
  <si>
    <t>NOVA BUKOVICA</t>
  </si>
  <si>
    <t>NOVA GRADIŠKA</t>
  </si>
  <si>
    <t>NOVA KAPELA</t>
  </si>
  <si>
    <t>NOVA RAČA</t>
  </si>
  <si>
    <t>NOVALJA</t>
  </si>
  <si>
    <t>NOVI GOLUBOVEC</t>
  </si>
  <si>
    <t>NOVI MAROF</t>
  </si>
  <si>
    <t>NOVI VINODOLSKI</t>
  </si>
  <si>
    <t>NOVIGRAD</t>
  </si>
  <si>
    <t>NOVIGRAD - CITTANOVA</t>
  </si>
  <si>
    <t>NOVIGRAD PODRAVSKI</t>
  </si>
  <si>
    <t>NOVO VIRJE</t>
  </si>
  <si>
    <t>NOVSKA</t>
  </si>
  <si>
    <t>NUŠTAR</t>
  </si>
  <si>
    <t>OBROVAC</t>
  </si>
  <si>
    <t>OGULIN</t>
  </si>
  <si>
    <t>OKRUG</t>
  </si>
  <si>
    <t>OKUČANI</t>
  </si>
  <si>
    <t>OMIŠ</t>
  </si>
  <si>
    <t>OMIŠALJ</t>
  </si>
  <si>
    <t>OPATIJA</t>
  </si>
  <si>
    <t>OPRISAVCI</t>
  </si>
  <si>
    <t>OPRTALJ - PORTOLE</t>
  </si>
  <si>
    <t>OPUZEN</t>
  </si>
  <si>
    <t>ORAHOVICA</t>
  </si>
  <si>
    <t>OREBIĆ</t>
  </si>
  <si>
    <t>OREHOVICA</t>
  </si>
  <si>
    <t>ORIOVAC</t>
  </si>
  <si>
    <t>ORLE</t>
  </si>
  <si>
    <t>OSIJEK</t>
  </si>
  <si>
    <t>OTOČAC</t>
  </si>
  <si>
    <t>OTOK (Sinj)</t>
  </si>
  <si>
    <t>OTOK (Vinkovci)</t>
  </si>
  <si>
    <t>OZALJ</t>
  </si>
  <si>
    <t>PAG</t>
  </si>
  <si>
    <t>PAKOŠTANE</t>
  </si>
  <si>
    <t>PAKRAC</t>
  </si>
  <si>
    <t>PAŠMAN</t>
  </si>
  <si>
    <t>PAZIN</t>
  </si>
  <si>
    <t>PERUŠIĆ</t>
  </si>
  <si>
    <t>PETERANEC</t>
  </si>
  <si>
    <t>PETLOVAC</t>
  </si>
  <si>
    <t>PETRIJANEC</t>
  </si>
  <si>
    <t>PETRIJEVCI</t>
  </si>
  <si>
    <t>PETRINJA</t>
  </si>
  <si>
    <t>PETROVSKO</t>
  </si>
  <si>
    <t>PIĆAN</t>
  </si>
  <si>
    <t>PIROVAC</t>
  </si>
  <si>
    <t>PISAROVINA</t>
  </si>
  <si>
    <t>PITOMAČA</t>
  </si>
  <si>
    <t>PLAŠKI</t>
  </si>
  <si>
    <t>PLETERNICA</t>
  </si>
  <si>
    <t>PLITVIČKA JEZERA</t>
  </si>
  <si>
    <t>PLOČE</t>
  </si>
  <si>
    <t>PODBABLJE</t>
  </si>
  <si>
    <t>PODCRKAVLJE</t>
  </si>
  <si>
    <t>PODGORA</t>
  </si>
  <si>
    <t>PODGORAČ</t>
  </si>
  <si>
    <t>PODRAVSKA MOSLAVINA</t>
  </si>
  <si>
    <t>PODRAVSKE SESVETE</t>
  </si>
  <si>
    <t>PODSTRANA</t>
  </si>
  <si>
    <t>PODTUREN</t>
  </si>
  <si>
    <t>POJEZERJE</t>
  </si>
  <si>
    <t>POKUPSKO</t>
  </si>
  <si>
    <t>POLAČA</t>
  </si>
  <si>
    <t>POLIČNIK</t>
  </si>
  <si>
    <t>POPOVAC</t>
  </si>
  <si>
    <t>POPOVAČA</t>
  </si>
  <si>
    <t>POREČ - PARENZO</t>
  </si>
  <si>
    <t>POSEDARJE</t>
  </si>
  <si>
    <t>POSTIRA</t>
  </si>
  <si>
    <t>POVLJANA</t>
  </si>
  <si>
    <t>POŽEGA</t>
  </si>
  <si>
    <t>PREGRADA</t>
  </si>
  <si>
    <t>PREKO</t>
  </si>
  <si>
    <t>PRELOG</t>
  </si>
  <si>
    <t>PRESEKA</t>
  </si>
  <si>
    <t>PRGOMET</t>
  </si>
  <si>
    <t>PRIBISLAVEC</t>
  </si>
  <si>
    <t>PRIMORSKI DOLAC</t>
  </si>
  <si>
    <t>PRIMOŠTEN</t>
  </si>
  <si>
    <t>PRIVLAKA (Vukovar)</t>
  </si>
  <si>
    <t>PRIVLAKA (Zadar)</t>
  </si>
  <si>
    <t>PROLOŽAC</t>
  </si>
  <si>
    <t>PROMINA</t>
  </si>
  <si>
    <t>PUČIŠĆA</t>
  </si>
  <si>
    <t>PULA - POLA</t>
  </si>
  <si>
    <t>PUNAT</t>
  </si>
  <si>
    <t>PUNITOVCI</t>
  </si>
  <si>
    <t>PUŠĆA</t>
  </si>
  <si>
    <t>RAB</t>
  </si>
  <si>
    <t>RADOBOJ</t>
  </si>
  <si>
    <t>RAKOVEC</t>
  </si>
  <si>
    <t>RAKOVICA</t>
  </si>
  <si>
    <t>RASINJA</t>
  </si>
  <si>
    <t>RAŠA</t>
  </si>
  <si>
    <t>RAVNA GORA</t>
  </si>
  <si>
    <t>RAŽANAC</t>
  </si>
  <si>
    <t>REŠETARI</t>
  </si>
  <si>
    <t>RIBNIK</t>
  </si>
  <si>
    <t>RIJEKA</t>
  </si>
  <si>
    <t>ROGOZNICA</t>
  </si>
  <si>
    <t>ROVINJ - ROVIGNO</t>
  </si>
  <si>
    <t>ROVIŠĆE</t>
  </si>
  <si>
    <t>RUGVICA</t>
  </si>
  <si>
    <t>RUNOVIĆI</t>
  </si>
  <si>
    <t>RUŽIĆ</t>
  </si>
  <si>
    <t>SABORSKO</t>
  </si>
  <si>
    <t>SALI</t>
  </si>
  <si>
    <t>SAMOBOR</t>
  </si>
  <si>
    <t>SATNICA ĐAKOVAČKA</t>
  </si>
  <si>
    <t>SEGET</t>
  </si>
  <si>
    <t>SELCA</t>
  </si>
  <si>
    <t>SELNICA</t>
  </si>
  <si>
    <t>SEMELJCI</t>
  </si>
  <si>
    <t>SENJ</t>
  </si>
  <si>
    <t>SEVERIN</t>
  </si>
  <si>
    <t>SIBINJ</t>
  </si>
  <si>
    <t>SIKIREVCI</t>
  </si>
  <si>
    <t>SINJ</t>
  </si>
  <si>
    <t>SIRAČ</t>
  </si>
  <si>
    <t>SISAK</t>
  </si>
  <si>
    <t>SKRAD</t>
  </si>
  <si>
    <t>SKRADIN</t>
  </si>
  <si>
    <t>SLATINA</t>
  </si>
  <si>
    <t>SLAVONSKI BROD</t>
  </si>
  <si>
    <t>SLAVONSKI ŠAMAC</t>
  </si>
  <si>
    <t>SLIVNO</t>
  </si>
  <si>
    <t>SLUNJ</t>
  </si>
  <si>
    <t>SMOKVICA</t>
  </si>
  <si>
    <t>SOKOLOVAC</t>
  </si>
  <si>
    <t>SOLIN</t>
  </si>
  <si>
    <t>SOPJE</t>
  </si>
  <si>
    <t>SPLIT</t>
  </si>
  <si>
    <t>SRAČINEC</t>
  </si>
  <si>
    <t>STANKOVCI</t>
  </si>
  <si>
    <t>STARA GRADIŠKA</t>
  </si>
  <si>
    <t>STARI GRAD</t>
  </si>
  <si>
    <t>STARI JANKOVCI</t>
  </si>
  <si>
    <t>STARI MIKANOVCI</t>
  </si>
  <si>
    <t>STARIGRAD</t>
  </si>
  <si>
    <t>STARO PETROVO SELO</t>
  </si>
  <si>
    <t>STON</t>
  </si>
  <si>
    <t>STRAHONINEC</t>
  </si>
  <si>
    <t>STRIZIVOJNA</t>
  </si>
  <si>
    <t>STUBIČKE TOPLICE</t>
  </si>
  <si>
    <t>STUPNIK</t>
  </si>
  <si>
    <t>SUĆURAJ</t>
  </si>
  <si>
    <t>SUHOPOLJE</t>
  </si>
  <si>
    <t>SUKOŠAN</t>
  </si>
  <si>
    <t>SUNJA</t>
  </si>
  <si>
    <t>SUPETAR</t>
  </si>
  <si>
    <t>SUTIVAN</t>
  </si>
  <si>
    <t>SVETA MARIJA</t>
  </si>
  <si>
    <t>SVETA NEDELJA (Labin)</t>
  </si>
  <si>
    <t>SVETA NEDELJA (Samobor)</t>
  </si>
  <si>
    <t>SVETI ĐURĐ</t>
  </si>
  <si>
    <t>SVETI FILIP I JAKOV</t>
  </si>
  <si>
    <t>SVETI ILIJA</t>
  </si>
  <si>
    <t>SVETI IVAN ZELINA</t>
  </si>
  <si>
    <t>SVETI IVAN ŽABNO</t>
  </si>
  <si>
    <t>SVETI JURAJ NA BREGU</t>
  </si>
  <si>
    <t>SVETI KRIŽ ZAČRETJE</t>
  </si>
  <si>
    <t>SVETI LOVREČ</t>
  </si>
  <si>
    <t>SVETI MARTIN NA MURI</t>
  </si>
  <si>
    <t>SVETI PETAR OREHOVEC</t>
  </si>
  <si>
    <t>SVETI PETAR U ŠUMI</t>
  </si>
  <si>
    <t>SVETVINČENAT</t>
  </si>
  <si>
    <t>ŠANDROVAC</t>
  </si>
  <si>
    <t>ŠENKOVEC</t>
  </si>
  <si>
    <t>ŠESTANOVAC</t>
  </si>
  <si>
    <t>ŠIBENIK</t>
  </si>
  <si>
    <t>ŠKABRNJA</t>
  </si>
  <si>
    <t>ŠODOLOVCI</t>
  </si>
  <si>
    <t>ŠOLTA</t>
  </si>
  <si>
    <t>ŠPIŠIĆ BUKOVICA</t>
  </si>
  <si>
    <t>ŠTEFANJE</t>
  </si>
  <si>
    <t>ŠTITAR</t>
  </si>
  <si>
    <t>ŠTRIGOVA</t>
  </si>
  <si>
    <t>TAR-VABRIGA - TORRE-ABREGA</t>
  </si>
  <si>
    <t>TINJAN</t>
  </si>
  <si>
    <t>TISNO</t>
  </si>
  <si>
    <t>TKON</t>
  </si>
  <si>
    <t>TOMPOJEVCI</t>
  </si>
  <si>
    <t>TOPUSKO</t>
  </si>
  <si>
    <t>TORDINCI</t>
  </si>
  <si>
    <t>TOUNJ</t>
  </si>
  <si>
    <t>TOVARNIK</t>
  </si>
  <si>
    <t>TRIBUNJ</t>
  </si>
  <si>
    <t>TRILJ</t>
  </si>
  <si>
    <t>TRNAVA</t>
  </si>
  <si>
    <t>TRNOVEC BARTOLOVEČKI</t>
  </si>
  <si>
    <t>TROGIR</t>
  </si>
  <si>
    <t>TRPANJ</t>
  </si>
  <si>
    <t>TRPINJA</t>
  </si>
  <si>
    <t>TUČEPI</t>
  </si>
  <si>
    <t>TUHELJ</t>
  </si>
  <si>
    <t>UDBINA</t>
  </si>
  <si>
    <t>UMAG - UMAGO</t>
  </si>
  <si>
    <t>UNEŠIĆ</t>
  </si>
  <si>
    <t>VALPOVO</t>
  </si>
  <si>
    <t>VARAŽDIN</t>
  </si>
  <si>
    <t>VARAŽDINSKE TOPLICE</t>
  </si>
  <si>
    <t>VELA LUKA</t>
  </si>
  <si>
    <t>VELIKA</t>
  </si>
  <si>
    <t>VELIKA GORICA</t>
  </si>
  <si>
    <t>VELIKA KOPANICA</t>
  </si>
  <si>
    <t>VELIKA LUDINA</t>
  </si>
  <si>
    <t>VELIKA PISANICA</t>
  </si>
  <si>
    <t>VELIKA TRNOVITICA</t>
  </si>
  <si>
    <t>VELIKI BUKOVEC</t>
  </si>
  <si>
    <t>VELIKI GRĐEVAC</t>
  </si>
  <si>
    <t>VELIKO TRGOVIŠĆE</t>
  </si>
  <si>
    <t>VELIKO TROJSTVO</t>
  </si>
  <si>
    <t>VIDOVEC</t>
  </si>
  <si>
    <t>VILJEVO</t>
  </si>
  <si>
    <t>VINICA</t>
  </si>
  <si>
    <t>VINKOVCI</t>
  </si>
  <si>
    <t>VINODOLSKA OPĆINA</t>
  </si>
  <si>
    <t>VIR</t>
  </si>
  <si>
    <t>VIRJE</t>
  </si>
  <si>
    <t>VIROVITICA</t>
  </si>
  <si>
    <t>VIS</t>
  </si>
  <si>
    <t>VISOKO</t>
  </si>
  <si>
    <t>VIŠKOVCI</t>
  </si>
  <si>
    <t>VIŠKOVO</t>
  </si>
  <si>
    <t>VIŠNJAN - VISIGNANO</t>
  </si>
  <si>
    <t>VIŽINADA - VISINADA</t>
  </si>
  <si>
    <t>VLADISLAVCI</t>
  </si>
  <si>
    <t>VOĆIN</t>
  </si>
  <si>
    <t>VODICE</t>
  </si>
  <si>
    <t>VODNJAN - DIGNANO</t>
  </si>
  <si>
    <t>VOĐINCI</t>
  </si>
  <si>
    <t>VOJNIĆ</t>
  </si>
  <si>
    <t>VRATIŠINEC</t>
  </si>
  <si>
    <t>VRBANJA</t>
  </si>
  <si>
    <t>VRBJE</t>
  </si>
  <si>
    <t>VRBNIK</t>
  </si>
  <si>
    <t>VRBOVEC</t>
  </si>
  <si>
    <t>VRBOVSKO</t>
  </si>
  <si>
    <t>VRGORAC</t>
  </si>
  <si>
    <t>VRHOVINE</t>
  </si>
  <si>
    <t>VRLIKA</t>
  </si>
  <si>
    <t>VRPOLJE</t>
  </si>
  <si>
    <t>VRSAR - ORSERA</t>
  </si>
  <si>
    <t>VRSI</t>
  </si>
  <si>
    <t>VUKA</t>
  </si>
  <si>
    <t>VUKOVAR</t>
  </si>
  <si>
    <t>ZABOK</t>
  </si>
  <si>
    <t>ZADAR</t>
  </si>
  <si>
    <t>ZADVARJE</t>
  </si>
  <si>
    <t>ZAGORSKA SELA</t>
  </si>
  <si>
    <t>ZAGREB</t>
  </si>
  <si>
    <t>ZAGVOZD</t>
  </si>
  <si>
    <t>ZAPREŠIĆ</t>
  </si>
  <si>
    <t>ZAŽABLJE</t>
  </si>
  <si>
    <t>ZDENCI</t>
  </si>
  <si>
    <t>ZEMUNIK DONJI</t>
  </si>
  <si>
    <t>ZLATAR</t>
  </si>
  <si>
    <t>ZLATAR BISTRICA</t>
  </si>
  <si>
    <t>ZMIJAVCI</t>
  </si>
  <si>
    <t>ZRINSKI TOPOLOVAC</t>
  </si>
  <si>
    <t>ŽAKANJE</t>
  </si>
  <si>
    <t>ŽMINJ</t>
  </si>
  <si>
    <t>ŽUMBERAK</t>
  </si>
  <si>
    <t>ŽUPA DUBROVAČKA</t>
  </si>
  <si>
    <t>ŽUPANJA</t>
  </si>
  <si>
    <t>9.5.2. DIO POREZNE OSNOVICE ZA PRIMJENU NIŽE STOPE POREZA NA DOHODAK</t>
  </si>
  <si>
    <t>9.5.3. DIO POREZNE OSNOVICE ZA PRIMJENU VIŠE STOPE POREZA NA DOHODAK</t>
  </si>
  <si>
    <t xml:space="preserve"> 4. PODACI O DOHOTKU I PLAĆENOM PREDUJMU POREZA (u eurima i centima)</t>
  </si>
  <si>
    <t xml:space="preserve"> 4.1.7. UKUPAN DOHODAK OD
           NESAMOSTALNOG RADA,
           UPLAĆENI POREZ
           (4.1.1.+4.1.2.+4.1.3.+4.1.4.
           +4.1.5.+4.1.6.)</t>
  </si>
  <si>
    <t xml:space="preserve"> 4.2.3. UKUPAN DRUGI DOHODAK,
           UPLAĆENI POREZ
           (4.2.1.+4.2.2.)</t>
  </si>
  <si>
    <t xml:space="preserve"> 9.5. UTVRĐIVANJE GODIŠNJEG POREZA</t>
  </si>
  <si>
    <t>Porez_9_5_4 * Stopa_9_5_4</t>
  </si>
  <si>
    <t>Porez_9_5_5 * Stopa_9_5_5</t>
  </si>
  <si>
    <t>Porez_9_5_4 + Porez_9_5_5</t>
  </si>
  <si>
    <t>Porez_9_5_6 / Dohodak_5</t>
  </si>
  <si>
    <t>Porez_9_5_6 * Udio_4_3_7_2</t>
  </si>
  <si>
    <t>Porez_9_5_6 * Udio_4_3_7_1 * 0,5</t>
  </si>
  <si>
    <t>Porez_9_5_6 * ( Udio_4_1_8_1 * Stupanj_4_1_8_1 + Udio_4_1_8_2 * Stupanj_4_1_8_2 )</t>
  </si>
  <si>
    <t>Porez_9_5_6 * ( Udio_4_1_5 + Udio_4_1_6 ) * 0,5</t>
  </si>
  <si>
    <t xml:space="preserve">Porez_9_5_6 * Udio_4_1_2 * 0,5 + Porez_9_5_8 * Udio_4_1_4 * 0,5 </t>
  </si>
  <si>
    <t>Porez_9_5_6 - Umanjenje_9_6_3 - Umanjenje_9_6_4 - Umanjenje_9_6_6 - Umanjenje_9_6_7</t>
  </si>
  <si>
    <t>OROSLAVJE</t>
  </si>
  <si>
    <t>Grad / općina</t>
  </si>
  <si>
    <t xml:space="preserve"> 1.5. PREBIVALIŠTE / UOBIČAJENO BORAVIŠTE TIJEKOM GODINE</t>
  </si>
  <si>
    <t>POTPOMOGNUTA PODRUČJA</t>
  </si>
  <si>
    <r>
      <rPr>
        <vertAlign val="superscript"/>
        <sz val="8"/>
        <color indexed="8"/>
        <rFont val="Arial"/>
        <family val="2"/>
        <charset val="238"/>
      </rPr>
      <t xml:space="preserve">1 </t>
    </r>
    <r>
      <rPr>
        <sz val="8"/>
        <color indexed="8"/>
        <rFont val="Arial"/>
        <family val="2"/>
        <charset val="238"/>
      </rPr>
      <t>Iznos poreza za koji se umanjuje godišnja obveza poreza pod 9.5.6. = [(godišnja obveza poreza  pod 9.5.6.) * (postotak iz 4.3.7. stup.4. grada Vukovara)] * 100%</t>
    </r>
  </si>
  <si>
    <r>
      <rPr>
        <vertAlign val="superscript"/>
        <sz val="8"/>
        <color indexed="8"/>
        <rFont val="Arial"/>
        <family val="2"/>
        <charset val="238"/>
      </rPr>
      <t xml:space="preserve">2 </t>
    </r>
    <r>
      <rPr>
        <sz val="8"/>
        <color indexed="8"/>
        <rFont val="Arial"/>
        <family val="2"/>
        <charset val="238"/>
      </rPr>
      <t>Iznos poreza za koji se umanjuje godišnja obveza poreza pod 9.5.6. = [(godišnja obveza poreza pod 9.5.6.) * (postotak iz 4.3.7. stup.4. prve skupine)] * 50%</t>
    </r>
  </si>
  <si>
    <r>
      <rPr>
        <vertAlign val="superscript"/>
        <sz val="8"/>
        <color indexed="8"/>
        <rFont val="Arial"/>
        <family val="2"/>
        <charset val="238"/>
      </rPr>
      <t xml:space="preserve">3 </t>
    </r>
    <r>
      <rPr>
        <sz val="8"/>
        <color indexed="8"/>
        <rFont val="Arial"/>
        <family val="2"/>
        <charset val="238"/>
      </rPr>
      <t>Iznos poreza za koji se umanjuje godišnja obveza poreza  pod 9.5.6. = [(godišnja obveza poreza pod 9.5.6.) * (postotak iz 4.1.8.) ] * postotak invalidnosti. Ako se stupanj invalidnosti mijenja tijekom godine, umanjenje godišnje obveze poreza izračunava se posebno za pojedini stupanj invalidnosti te se dobiveni iznosi zbrajaju i upisuju.</t>
    </r>
  </si>
  <si>
    <t>v1-25-01-10-01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</si>
</sst>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_ ;\-#,##0.00\ "/>
    <numFmt numFmtId="166" formatCode="#,##0_ ;\-#,##0\ "/>
    <numFmt numFmtId="167" formatCode="0_ ;\-0\ "/>
    <numFmt numFmtId="168" formatCode="_-* #,##0\ _€_-;\-* #,##0\ _€_-;_-* &quot;-&quot;??\ _€_-;_-@_-"/>
  </numFmts>
  <fonts count="51" x14ac:knownFonts="1">
    <font>
      <sz val="11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vertAlign val="superscript"/>
      <sz val="11"/>
      <color indexed="8"/>
      <name val="Arial"/>
      <family val="2"/>
      <charset val="238"/>
    </font>
    <font>
      <vertAlign val="superscript"/>
      <sz val="7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b/>
      <vertAlign val="superscript"/>
      <sz val="9"/>
      <color indexed="8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b/>
      <vertAlign val="superscript"/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sz val="6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4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u/>
      <sz val="11"/>
      <color theme="10"/>
      <name val="Arial"/>
      <family val="2"/>
      <charset val="238"/>
    </font>
    <font>
      <b/>
      <sz val="16"/>
      <color rgb="FFFF0000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24"/>
      <color theme="3"/>
      <name val="Arial"/>
      <family val="2"/>
      <charset val="238"/>
    </font>
    <font>
      <i/>
      <u/>
      <sz val="24"/>
      <color theme="3"/>
      <name val="Arial"/>
      <family val="2"/>
      <charset val="238"/>
    </font>
    <font>
      <i/>
      <sz val="24"/>
      <color theme="3"/>
      <name val="Arial"/>
      <family val="2"/>
      <charset val="238"/>
    </font>
    <font>
      <b/>
      <sz val="10"/>
      <color theme="1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0" tint="-0.34998626667073579"/>
      <name val="Arial"/>
      <family val="2"/>
      <charset val="238"/>
    </font>
    <font>
      <b/>
      <sz val="9"/>
      <color theme="0" tint="-0.34998626667073579"/>
      <name val="Arial"/>
      <family val="2"/>
      <charset val="238"/>
    </font>
    <font>
      <sz val="9"/>
      <color theme="0" tint="-0.3499862666707357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</font>
    <font>
      <b/>
      <sz val="12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3FFF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9" fontId="10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612">
    <xf numFmtId="0" fontId="0" fillId="0" borderId="0" xfId="0"/>
    <xf numFmtId="0" fontId="13" fillId="0" borderId="0" xfId="0" applyFont="1" applyAlignment="1">
      <alignment vertical="center"/>
    </xf>
    <xf numFmtId="0" fontId="14" fillId="0" borderId="3" xfId="0" applyFont="1" applyBorder="1" applyAlignment="1" applyProtection="1">
      <alignment horizontal="center" vertical="center"/>
      <protection hidden="1"/>
    </xf>
    <xf numFmtId="0" fontId="15" fillId="0" borderId="3" xfId="0" applyFont="1" applyBorder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14" fillId="0" borderId="5" xfId="0" applyFont="1" applyBorder="1" applyAlignment="1" applyProtection="1">
      <alignment horizontal="center" vertical="center"/>
      <protection hidden="1"/>
    </xf>
    <xf numFmtId="0" fontId="14" fillId="0" borderId="7" xfId="0" applyFont="1" applyBorder="1" applyAlignment="1" applyProtection="1">
      <alignment horizontal="center" vertical="center"/>
      <protection hidden="1"/>
    </xf>
    <xf numFmtId="0" fontId="14" fillId="0" borderId="8" xfId="0" applyFont="1" applyBorder="1" applyAlignment="1" applyProtection="1">
      <alignment horizontal="center" vertical="center"/>
      <protection hidden="1"/>
    </xf>
    <xf numFmtId="0" fontId="14" fillId="2" borderId="9" xfId="0" applyFont="1" applyFill="1" applyBorder="1" applyAlignment="1" applyProtection="1">
      <alignment horizontal="center" vertical="center"/>
      <protection hidden="1"/>
    </xf>
    <xf numFmtId="0" fontId="14" fillId="2" borderId="10" xfId="0" applyFont="1" applyFill="1" applyBorder="1" applyAlignment="1" applyProtection="1">
      <alignment horizontal="center" vertical="center"/>
      <protection hidden="1"/>
    </xf>
    <xf numFmtId="0" fontId="14" fillId="2" borderId="11" xfId="0" applyFont="1" applyFill="1" applyBorder="1" applyAlignment="1" applyProtection="1">
      <alignment horizontal="center" vertical="center"/>
      <protection hidden="1"/>
    </xf>
    <xf numFmtId="0" fontId="14" fillId="2" borderId="12" xfId="0" applyFont="1" applyFill="1" applyBorder="1" applyAlignment="1" applyProtection="1">
      <alignment horizontal="center" vertical="center"/>
      <protection hidden="1"/>
    </xf>
    <xf numFmtId="0" fontId="19" fillId="0" borderId="13" xfId="0" applyFont="1" applyBorder="1" applyAlignment="1" applyProtection="1">
      <alignment horizontal="center" vertical="center"/>
      <protection hidden="1"/>
    </xf>
    <xf numFmtId="0" fontId="19" fillId="0" borderId="14" xfId="0" applyFont="1" applyBorder="1" applyAlignment="1" applyProtection="1">
      <alignment horizontal="center" vertical="center"/>
      <protection hidden="1"/>
    </xf>
    <xf numFmtId="0" fontId="20" fillId="0" borderId="15" xfId="0" applyFont="1" applyBorder="1" applyAlignment="1" applyProtection="1">
      <alignment horizontal="center" vertical="center"/>
      <protection hidden="1"/>
    </xf>
    <xf numFmtId="0" fontId="20" fillId="0" borderId="16" xfId="0" applyFont="1" applyBorder="1" applyAlignment="1" applyProtection="1">
      <alignment horizontal="center" vertical="center"/>
      <protection hidden="1"/>
    </xf>
    <xf numFmtId="0" fontId="19" fillId="0" borderId="17" xfId="0" applyFont="1" applyBorder="1" applyAlignment="1" applyProtection="1">
      <alignment horizontal="center" vertical="center"/>
      <protection hidden="1"/>
    </xf>
    <xf numFmtId="0" fontId="20" fillId="0" borderId="18" xfId="0" applyFont="1" applyBorder="1" applyAlignment="1" applyProtection="1">
      <alignment horizontal="center" vertical="center"/>
      <protection hidden="1"/>
    </xf>
    <xf numFmtId="0" fontId="14" fillId="3" borderId="10" xfId="0" applyFont="1" applyFill="1" applyBorder="1" applyAlignment="1" applyProtection="1">
      <alignment horizontal="center" vertical="center"/>
      <protection hidden="1"/>
    </xf>
    <xf numFmtId="0" fontId="14" fillId="3" borderId="19" xfId="0" applyFont="1" applyFill="1" applyBorder="1" applyAlignment="1" applyProtection="1">
      <alignment horizontal="center" vertical="center"/>
      <protection hidden="1"/>
    </xf>
    <xf numFmtId="0" fontId="14" fillId="2" borderId="20" xfId="0" applyFont="1" applyFill="1" applyBorder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13" fillId="0" borderId="0" xfId="0" applyFont="1" applyProtection="1">
      <protection hidden="1"/>
    </xf>
    <xf numFmtId="0" fontId="21" fillId="0" borderId="0" xfId="0" applyFont="1" applyAlignment="1" applyProtection="1">
      <alignment horizontal="right" vertical="center"/>
      <protection hidden="1"/>
    </xf>
    <xf numFmtId="49" fontId="12" fillId="0" borderId="21" xfId="0" applyNumberFormat="1" applyFont="1" applyBorder="1" applyAlignment="1" applyProtection="1">
      <alignment horizontal="center" vertical="center" wrapText="1"/>
      <protection hidden="1"/>
    </xf>
    <xf numFmtId="0" fontId="22" fillId="0" borderId="3" xfId="0" applyFont="1" applyBorder="1" applyAlignment="1" applyProtection="1">
      <alignment horizontal="center" vertical="center"/>
      <protection hidden="1"/>
    </xf>
    <xf numFmtId="0" fontId="22" fillId="0" borderId="5" xfId="0" applyFont="1" applyBorder="1" applyAlignment="1" applyProtection="1">
      <alignment horizontal="center" vertical="center"/>
      <protection hidden="1"/>
    </xf>
    <xf numFmtId="0" fontId="15" fillId="0" borderId="22" xfId="0" applyFont="1" applyBorder="1" applyAlignment="1" applyProtection="1">
      <alignment vertical="center"/>
      <protection hidden="1"/>
    </xf>
    <xf numFmtId="0" fontId="23" fillId="0" borderId="0" xfId="0" applyFont="1" applyAlignment="1" applyProtection="1">
      <alignment horizontal="right" vertical="center"/>
      <protection hidden="1"/>
    </xf>
    <xf numFmtId="0" fontId="15" fillId="0" borderId="5" xfId="0" applyFont="1" applyBorder="1" applyAlignment="1" applyProtection="1">
      <alignment horizontal="center" vertical="center"/>
      <protection hidden="1"/>
    </xf>
    <xf numFmtId="0" fontId="14" fillId="0" borderId="23" xfId="0" applyFont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15" fillId="0" borderId="14" xfId="0" applyFont="1" applyBorder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right" vertical="center"/>
      <protection hidden="1"/>
    </xf>
    <xf numFmtId="4" fontId="15" fillId="2" borderId="21" xfId="0" applyNumberFormat="1" applyFont="1" applyFill="1" applyBorder="1" applyAlignment="1" applyProtection="1">
      <alignment vertical="center"/>
      <protection hidden="1"/>
    </xf>
    <xf numFmtId="0" fontId="15" fillId="0" borderId="24" xfId="0" applyFont="1" applyBorder="1" applyAlignment="1" applyProtection="1">
      <alignment vertical="center"/>
      <protection hidden="1"/>
    </xf>
    <xf numFmtId="0" fontId="15" fillId="0" borderId="22" xfId="0" applyFont="1" applyBorder="1" applyAlignment="1" applyProtection="1">
      <alignment horizontal="right" vertical="center"/>
      <protection hidden="1"/>
    </xf>
    <xf numFmtId="0" fontId="13" fillId="0" borderId="25" xfId="0" applyFont="1" applyBorder="1" applyProtection="1">
      <protection hidden="1"/>
    </xf>
    <xf numFmtId="0" fontId="13" fillId="0" borderId="26" xfId="0" applyFont="1" applyBorder="1" applyProtection="1">
      <protection hidden="1"/>
    </xf>
    <xf numFmtId="0" fontId="24" fillId="0" borderId="26" xfId="0" applyFont="1" applyBorder="1" applyProtection="1">
      <protection hidden="1"/>
    </xf>
    <xf numFmtId="0" fontId="13" fillId="0" borderId="27" xfId="0" applyFont="1" applyBorder="1" applyProtection="1">
      <protection hidden="1"/>
    </xf>
    <xf numFmtId="0" fontId="13" fillId="0" borderId="28" xfId="0" applyFont="1" applyBorder="1" applyProtection="1">
      <protection hidden="1"/>
    </xf>
    <xf numFmtId="0" fontId="24" fillId="0" borderId="0" xfId="0" applyFont="1" applyProtection="1">
      <protection hidden="1"/>
    </xf>
    <xf numFmtId="0" fontId="13" fillId="0" borderId="29" xfId="0" applyFont="1" applyBorder="1" applyProtection="1">
      <protection hidden="1"/>
    </xf>
    <xf numFmtId="0" fontId="13" fillId="0" borderId="9" xfId="0" applyFont="1" applyBorder="1" applyProtection="1">
      <protection hidden="1"/>
    </xf>
    <xf numFmtId="0" fontId="13" fillId="0" borderId="22" xfId="0" applyFont="1" applyBorder="1" applyProtection="1">
      <protection hidden="1"/>
    </xf>
    <xf numFmtId="0" fontId="24" fillId="0" borderId="22" xfId="0" applyFont="1" applyBorder="1" applyProtection="1">
      <protection hidden="1"/>
    </xf>
    <xf numFmtId="0" fontId="13" fillId="0" borderId="30" xfId="0" applyFont="1" applyBorder="1" applyProtection="1">
      <protection hidden="1"/>
    </xf>
    <xf numFmtId="165" fontId="17" fillId="0" borderId="21" xfId="3" applyNumberFormat="1" applyFont="1" applyFill="1" applyBorder="1" applyAlignment="1" applyProtection="1">
      <alignment horizontal="right" vertical="center"/>
      <protection hidden="1"/>
    </xf>
    <xf numFmtId="0" fontId="13" fillId="0" borderId="0" xfId="0" applyFont="1" applyAlignment="1">
      <alignment horizontal="right"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right" vertical="center"/>
    </xf>
    <xf numFmtId="0" fontId="13" fillId="0" borderId="71" xfId="0" applyFont="1" applyBorder="1" applyAlignment="1">
      <alignment vertical="center"/>
    </xf>
    <xf numFmtId="0" fontId="13" fillId="0" borderId="72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16" fillId="0" borderId="0" xfId="0" applyFont="1" applyProtection="1">
      <protection hidden="1"/>
    </xf>
    <xf numFmtId="0" fontId="27" fillId="0" borderId="0" xfId="0" applyFont="1" applyProtection="1">
      <protection hidden="1"/>
    </xf>
    <xf numFmtId="0" fontId="17" fillId="2" borderId="24" xfId="0" applyFont="1" applyFill="1" applyBorder="1" applyAlignment="1" applyProtection="1">
      <alignment vertical="center"/>
      <protection hidden="1"/>
    </xf>
    <xf numFmtId="0" fontId="28" fillId="2" borderId="34" xfId="0" applyFont="1" applyFill="1" applyBorder="1" applyAlignment="1" applyProtection="1">
      <alignment horizontal="right" vertical="center"/>
      <protection hidden="1"/>
    </xf>
    <xf numFmtId="0" fontId="26" fillId="0" borderId="0" xfId="0" applyFont="1" applyAlignment="1" applyProtection="1">
      <alignment vertical="center"/>
      <protection hidden="1"/>
    </xf>
    <xf numFmtId="0" fontId="14" fillId="0" borderId="0" xfId="0" applyFont="1" applyProtection="1"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vertical="center"/>
      <protection hidden="1"/>
    </xf>
    <xf numFmtId="0" fontId="29" fillId="0" borderId="0" xfId="0" applyFont="1" applyAlignment="1" applyProtection="1">
      <alignment vertical="center"/>
      <protection hidden="1"/>
    </xf>
    <xf numFmtId="0" fontId="22" fillId="0" borderId="0" xfId="0" applyFont="1" applyAlignment="1" applyProtection="1">
      <alignment vertical="center"/>
      <protection hidden="1"/>
    </xf>
    <xf numFmtId="49" fontId="14" fillId="0" borderId="0" xfId="0" applyNumberFormat="1" applyFont="1" applyAlignment="1" applyProtection="1">
      <alignment vertical="center" wrapText="1"/>
      <protection hidden="1"/>
    </xf>
    <xf numFmtId="49" fontId="30" fillId="0" borderId="0" xfId="0" applyNumberFormat="1" applyFont="1" applyAlignment="1" applyProtection="1">
      <alignment horizontal="right" vertical="center" wrapText="1"/>
      <protection hidden="1"/>
    </xf>
    <xf numFmtId="4" fontId="16" fillId="2" borderId="35" xfId="0" applyNumberFormat="1" applyFont="1" applyFill="1" applyBorder="1" applyAlignment="1" applyProtection="1">
      <alignment horizontal="center" vertical="center"/>
      <protection hidden="1"/>
    </xf>
    <xf numFmtId="0" fontId="16" fillId="0" borderId="24" xfId="0" applyFont="1" applyBorder="1" applyAlignment="1" applyProtection="1">
      <alignment vertical="center"/>
      <protection hidden="1"/>
    </xf>
    <xf numFmtId="0" fontId="20" fillId="0" borderId="36" xfId="0" applyFont="1" applyBorder="1" applyAlignment="1" applyProtection="1">
      <alignment horizontal="center" vertical="center"/>
      <protection hidden="1"/>
    </xf>
    <xf numFmtId="49" fontId="14" fillId="3" borderId="1" xfId="0" applyNumberFormat="1" applyFont="1" applyFill="1" applyBorder="1" applyAlignment="1" applyProtection="1">
      <alignment horizontal="center" vertical="center" wrapText="1"/>
      <protection hidden="1"/>
    </xf>
    <xf numFmtId="165" fontId="16" fillId="4" borderId="38" xfId="3" applyNumberFormat="1" applyFont="1" applyFill="1" applyBorder="1" applyAlignment="1" applyProtection="1">
      <alignment horizontal="right" vertical="center"/>
      <protection locked="0"/>
    </xf>
    <xf numFmtId="165" fontId="16" fillId="4" borderId="15" xfId="3" applyNumberFormat="1" applyFont="1" applyFill="1" applyBorder="1" applyAlignment="1" applyProtection="1">
      <alignment horizontal="right" vertical="center"/>
      <protection locked="0"/>
    </xf>
    <xf numFmtId="49" fontId="14" fillId="4" borderId="38" xfId="0" applyNumberFormat="1" applyFont="1" applyFill="1" applyBorder="1" applyAlignment="1" applyProtection="1">
      <alignment horizontal="center" vertical="center"/>
      <protection locked="0"/>
    </xf>
    <xf numFmtId="49" fontId="14" fillId="4" borderId="39" xfId="0" applyNumberFormat="1" applyFont="1" applyFill="1" applyBorder="1" applyAlignment="1" applyProtection="1">
      <alignment horizontal="center" vertical="center"/>
      <protection locked="0"/>
    </xf>
    <xf numFmtId="49" fontId="14" fillId="4" borderId="1" xfId="0" applyNumberFormat="1" applyFont="1" applyFill="1" applyBorder="1" applyAlignment="1" applyProtection="1">
      <alignment horizontal="center" vertical="center"/>
      <protection locked="0"/>
    </xf>
    <xf numFmtId="10" fontId="14" fillId="4" borderId="38" xfId="2" applyNumberFormat="1" applyFont="1" applyFill="1" applyBorder="1" applyAlignment="1" applyProtection="1">
      <alignment horizontal="right" vertical="center"/>
      <protection locked="0"/>
    </xf>
    <xf numFmtId="49" fontId="14" fillId="4" borderId="13" xfId="0" applyNumberFormat="1" applyFont="1" applyFill="1" applyBorder="1" applyAlignment="1" applyProtection="1">
      <alignment horizontal="center" vertical="center"/>
      <protection locked="0"/>
    </xf>
    <xf numFmtId="49" fontId="14" fillId="4" borderId="6" xfId="0" applyNumberFormat="1" applyFont="1" applyFill="1" applyBorder="1" applyAlignment="1" applyProtection="1">
      <alignment horizontal="center" vertical="center"/>
      <protection locked="0"/>
    </xf>
    <xf numFmtId="10" fontId="14" fillId="4" borderId="39" xfId="2" applyNumberFormat="1" applyFont="1" applyFill="1" applyBorder="1" applyAlignment="1" applyProtection="1">
      <alignment horizontal="right" vertical="center"/>
      <protection locked="0"/>
    </xf>
    <xf numFmtId="0" fontId="15" fillId="0" borderId="26" xfId="0" applyFont="1" applyBorder="1" applyAlignment="1" applyProtection="1">
      <alignment vertical="center"/>
      <protection hidden="1"/>
    </xf>
    <xf numFmtId="49" fontId="17" fillId="0" borderId="0" xfId="0" applyNumberFormat="1" applyFont="1" applyAlignment="1" applyProtection="1">
      <alignment horizontal="left" vertical="center" wrapText="1"/>
      <protection hidden="1"/>
    </xf>
    <xf numFmtId="4" fontId="17" fillId="3" borderId="0" xfId="0" applyNumberFormat="1" applyFont="1" applyFill="1" applyAlignment="1" applyProtection="1">
      <alignment horizontal="right" vertical="center"/>
      <protection hidden="1"/>
    </xf>
    <xf numFmtId="0" fontId="15" fillId="0" borderId="23" xfId="0" applyFont="1" applyBorder="1" applyAlignment="1" applyProtection="1">
      <alignment horizontal="center" vertical="center"/>
      <protection hidden="1"/>
    </xf>
    <xf numFmtId="0" fontId="0" fillId="0" borderId="0" xfId="0" applyProtection="1">
      <protection locked="0"/>
    </xf>
    <xf numFmtId="49" fontId="16" fillId="4" borderId="35" xfId="0" applyNumberFormat="1" applyFont="1" applyFill="1" applyBorder="1" applyAlignment="1" applyProtection="1">
      <alignment horizontal="center" vertical="center"/>
      <protection locked="0"/>
    </xf>
    <xf numFmtId="49" fontId="16" fillId="4" borderId="40" xfId="0" applyNumberFormat="1" applyFont="1" applyFill="1" applyBorder="1" applyAlignment="1" applyProtection="1">
      <alignment horizontal="center" vertical="center"/>
      <protection locked="0"/>
    </xf>
    <xf numFmtId="0" fontId="14" fillId="0" borderId="38" xfId="0" applyFont="1" applyBorder="1" applyAlignment="1" applyProtection="1">
      <alignment horizontal="center" vertical="center"/>
      <protection hidden="1"/>
    </xf>
    <xf numFmtId="0" fontId="15" fillId="0" borderId="17" xfId="0" applyFont="1" applyBorder="1" applyAlignment="1" applyProtection="1">
      <alignment horizontal="center" vertical="center"/>
      <protection hidden="1"/>
    </xf>
    <xf numFmtId="0" fontId="14" fillId="0" borderId="4" xfId="0" applyFont="1" applyBorder="1" applyAlignment="1" applyProtection="1">
      <alignment horizontal="center" vertical="center"/>
      <protection hidden="1"/>
    </xf>
    <xf numFmtId="49" fontId="14" fillId="0" borderId="4" xfId="0" applyNumberFormat="1" applyFont="1" applyBorder="1" applyAlignment="1" applyProtection="1">
      <alignment horizontal="center" vertical="center" wrapText="1"/>
      <protection hidden="1"/>
    </xf>
    <xf numFmtId="49" fontId="14" fillId="0" borderId="2" xfId="0" applyNumberFormat="1" applyFont="1" applyBorder="1" applyAlignment="1" applyProtection="1">
      <alignment horizontal="center" vertical="center" wrapText="1"/>
      <protection hidden="1"/>
    </xf>
    <xf numFmtId="49" fontId="14" fillId="0" borderId="37" xfId="0" applyNumberFormat="1" applyFont="1" applyBorder="1" applyAlignment="1" applyProtection="1">
      <alignment horizontal="center" vertical="center" wrapText="1"/>
      <protection hidden="1"/>
    </xf>
    <xf numFmtId="49" fontId="14" fillId="0" borderId="38" xfId="0" applyNumberFormat="1" applyFont="1" applyBorder="1" applyAlignment="1" applyProtection="1">
      <alignment horizontal="center" vertical="center" wrapText="1"/>
      <protection hidden="1"/>
    </xf>
    <xf numFmtId="49" fontId="14" fillId="0" borderId="18" xfId="0" applyNumberFormat="1" applyFont="1" applyBorder="1" applyAlignment="1" applyProtection="1">
      <alignment horizontal="center" vertical="center" wrapText="1"/>
      <protection hidden="1"/>
    </xf>
    <xf numFmtId="0" fontId="14" fillId="0" borderId="13" xfId="0" applyFont="1" applyBorder="1" applyAlignment="1" applyProtection="1">
      <alignment horizontal="center" vertical="center"/>
      <protection hidden="1"/>
    </xf>
    <xf numFmtId="49" fontId="14" fillId="0" borderId="41" xfId="0" applyNumberFormat="1" applyFont="1" applyBorder="1" applyAlignment="1" applyProtection="1">
      <alignment horizontal="center" vertical="center" wrapText="1"/>
      <protection hidden="1"/>
    </xf>
    <xf numFmtId="49" fontId="14" fillId="0" borderId="40" xfId="0" applyNumberFormat="1" applyFont="1" applyBorder="1" applyAlignment="1" applyProtection="1">
      <alignment horizontal="left" vertical="center" wrapText="1"/>
      <protection hidden="1"/>
    </xf>
    <xf numFmtId="49" fontId="14" fillId="0" borderId="35" xfId="0" applyNumberFormat="1" applyFont="1" applyBorder="1" applyAlignment="1" applyProtection="1">
      <alignment horizontal="left" vertical="center" wrapText="1"/>
      <protection hidden="1"/>
    </xf>
    <xf numFmtId="49" fontId="14" fillId="4" borderId="42" xfId="0" applyNumberFormat="1" applyFont="1" applyFill="1" applyBorder="1" applyAlignment="1" applyProtection="1">
      <alignment horizontal="center" vertical="center"/>
      <protection locked="0"/>
    </xf>
    <xf numFmtId="49" fontId="14" fillId="4" borderId="8" xfId="0" applyNumberFormat="1" applyFont="1" applyFill="1" applyBorder="1" applyAlignment="1" applyProtection="1">
      <alignment horizontal="center" vertical="center"/>
      <protection locked="0"/>
    </xf>
    <xf numFmtId="0" fontId="14" fillId="0" borderId="35" xfId="0" applyFont="1" applyBorder="1" applyAlignment="1" applyProtection="1">
      <alignment horizontal="center" vertical="center"/>
      <protection hidden="1"/>
    </xf>
    <xf numFmtId="0" fontId="14" fillId="0" borderId="42" xfId="0" applyFont="1" applyBorder="1" applyAlignment="1" applyProtection="1">
      <alignment horizontal="center" vertical="center"/>
      <protection hidden="1"/>
    </xf>
    <xf numFmtId="0" fontId="14" fillId="0" borderId="43" xfId="0" applyFont="1" applyBorder="1" applyAlignment="1" applyProtection="1">
      <alignment horizontal="center" vertical="center"/>
      <protection hidden="1"/>
    </xf>
    <xf numFmtId="49" fontId="14" fillId="0" borderId="44" xfId="0" applyNumberFormat="1" applyFont="1" applyBorder="1" applyAlignment="1" applyProtection="1">
      <alignment horizontal="center" vertical="center" wrapText="1"/>
      <protection hidden="1"/>
    </xf>
    <xf numFmtId="0" fontId="14" fillId="0" borderId="40" xfId="0" applyFont="1" applyBorder="1" applyAlignment="1" applyProtection="1">
      <alignment horizontal="center" vertical="center"/>
      <protection hidden="1"/>
    </xf>
    <xf numFmtId="49" fontId="15" fillId="0" borderId="17" xfId="0" applyNumberFormat="1" applyFont="1" applyBorder="1" applyAlignment="1" applyProtection="1">
      <alignment horizontal="center" vertical="center" wrapText="1"/>
      <protection hidden="1"/>
    </xf>
    <xf numFmtId="0" fontId="14" fillId="0" borderId="45" xfId="0" applyFont="1" applyBorder="1" applyAlignment="1" applyProtection="1">
      <alignment horizontal="center" vertical="center"/>
      <protection hidden="1"/>
    </xf>
    <xf numFmtId="49" fontId="15" fillId="0" borderId="46" xfId="0" applyNumberFormat="1" applyFont="1" applyBorder="1" applyAlignment="1" applyProtection="1">
      <alignment horizontal="center" vertical="center" wrapText="1"/>
      <protection hidden="1"/>
    </xf>
    <xf numFmtId="49" fontId="15" fillId="0" borderId="47" xfId="0" applyNumberFormat="1" applyFont="1" applyBorder="1" applyAlignment="1" applyProtection="1">
      <alignment horizontal="center" vertical="center" wrapText="1"/>
      <protection hidden="1"/>
    </xf>
    <xf numFmtId="49" fontId="15" fillId="0" borderId="18" xfId="0" applyNumberFormat="1" applyFont="1" applyBorder="1" applyAlignment="1" applyProtection="1">
      <alignment horizontal="center" vertical="center" wrapText="1"/>
      <protection hidden="1"/>
    </xf>
    <xf numFmtId="49" fontId="15" fillId="0" borderId="48" xfId="0" applyNumberFormat="1" applyFont="1" applyBorder="1" applyAlignment="1" applyProtection="1">
      <alignment horizontal="center" vertical="center" wrapText="1"/>
      <protection hidden="1"/>
    </xf>
    <xf numFmtId="49" fontId="14" fillId="0" borderId="35" xfId="0" applyNumberFormat="1" applyFont="1" applyBorder="1" applyAlignment="1" applyProtection="1">
      <alignment horizontal="center" vertical="center" wrapText="1"/>
      <protection hidden="1"/>
    </xf>
    <xf numFmtId="0" fontId="14" fillId="0" borderId="1" xfId="0" applyFont="1" applyBorder="1" applyAlignment="1" applyProtection="1">
      <alignment horizontal="center" vertical="center"/>
      <protection hidden="1"/>
    </xf>
    <xf numFmtId="165" fontId="16" fillId="4" borderId="35" xfId="3" applyNumberFormat="1" applyFont="1" applyFill="1" applyBorder="1" applyAlignment="1" applyProtection="1">
      <alignment horizontal="right" vertical="center"/>
      <protection locked="0"/>
    </xf>
    <xf numFmtId="0" fontId="15" fillId="0" borderId="0" xfId="0" applyFont="1" applyAlignment="1" applyProtection="1">
      <alignment horizontal="center" vertical="center"/>
      <protection hidden="1"/>
    </xf>
    <xf numFmtId="49" fontId="14" fillId="0" borderId="0" xfId="0" applyNumberFormat="1" applyFont="1" applyAlignment="1" applyProtection="1">
      <alignment horizontal="left" vertical="center" wrapText="1"/>
      <protection hidden="1"/>
    </xf>
    <xf numFmtId="49" fontId="14" fillId="0" borderId="0" xfId="0" applyNumberFormat="1" applyFont="1" applyAlignment="1" applyProtection="1">
      <alignment horizontal="left" vertical="center"/>
      <protection hidden="1"/>
    </xf>
    <xf numFmtId="49" fontId="14" fillId="0" borderId="49" xfId="0" applyNumberFormat="1" applyFont="1" applyBorder="1" applyAlignment="1" applyProtection="1">
      <alignment horizontal="center" vertical="center" wrapText="1"/>
      <protection hidden="1"/>
    </xf>
    <xf numFmtId="49" fontId="14" fillId="0" borderId="50" xfId="0" applyNumberFormat="1" applyFont="1" applyBorder="1" applyAlignment="1" applyProtection="1">
      <alignment horizontal="center" vertical="center" wrapText="1"/>
      <protection hidden="1"/>
    </xf>
    <xf numFmtId="4" fontId="17" fillId="3" borderId="38" xfId="0" applyNumberFormat="1" applyFont="1" applyFill="1" applyBorder="1" applyAlignment="1" applyProtection="1">
      <alignment horizontal="right" vertical="center"/>
      <protection hidden="1"/>
    </xf>
    <xf numFmtId="4" fontId="17" fillId="3" borderId="37" xfId="0" applyNumberFormat="1" applyFont="1" applyFill="1" applyBorder="1" applyAlignment="1" applyProtection="1">
      <alignment horizontal="right" vertical="center"/>
      <protection hidden="1"/>
    </xf>
    <xf numFmtId="4" fontId="17" fillId="3" borderId="18" xfId="0" applyNumberFormat="1" applyFont="1" applyFill="1" applyBorder="1" applyAlignment="1" applyProtection="1">
      <alignment horizontal="right" vertical="center"/>
      <protection hidden="1"/>
    </xf>
    <xf numFmtId="4" fontId="17" fillId="3" borderId="51" xfId="0" applyNumberFormat="1" applyFont="1" applyFill="1" applyBorder="1" applyAlignment="1" applyProtection="1">
      <alignment horizontal="right" vertical="center"/>
      <protection hidden="1"/>
    </xf>
    <xf numFmtId="0" fontId="22" fillId="2" borderId="11" xfId="0" applyFont="1" applyFill="1" applyBorder="1" applyAlignment="1" applyProtection="1">
      <alignment vertical="center"/>
      <protection hidden="1"/>
    </xf>
    <xf numFmtId="0" fontId="22" fillId="2" borderId="42" xfId="0" applyFont="1" applyFill="1" applyBorder="1" applyAlignment="1" applyProtection="1">
      <alignment vertical="center"/>
      <protection hidden="1"/>
    </xf>
    <xf numFmtId="0" fontId="22" fillId="2" borderId="45" xfId="0" applyFont="1" applyFill="1" applyBorder="1" applyAlignment="1" applyProtection="1">
      <alignment vertical="center"/>
      <protection hidden="1"/>
    </xf>
    <xf numFmtId="0" fontId="14" fillId="0" borderId="0" xfId="0" applyFont="1" applyAlignment="1" applyProtection="1">
      <alignment vertical="top" wrapText="1"/>
      <protection hidden="1"/>
    </xf>
    <xf numFmtId="165" fontId="16" fillId="0" borderId="38" xfId="3" applyNumberFormat="1" applyFont="1" applyFill="1" applyBorder="1" applyAlignment="1" applyProtection="1">
      <alignment horizontal="right" vertical="center"/>
      <protection hidden="1"/>
    </xf>
    <xf numFmtId="165" fontId="16" fillId="0" borderId="39" xfId="3" applyNumberFormat="1" applyFont="1" applyFill="1" applyBorder="1" applyAlignment="1" applyProtection="1">
      <alignment horizontal="right" vertical="center"/>
      <protection hidden="1"/>
    </xf>
    <xf numFmtId="4" fontId="16" fillId="2" borderId="38" xfId="0" applyNumberFormat="1" applyFont="1" applyFill="1" applyBorder="1" applyAlignment="1" applyProtection="1">
      <alignment horizontal="center" vertical="center"/>
      <protection hidden="1"/>
    </xf>
    <xf numFmtId="10" fontId="17" fillId="0" borderId="21" xfId="3" applyNumberFormat="1" applyFont="1" applyFill="1" applyBorder="1" applyAlignment="1" applyProtection="1">
      <alignment horizontal="right" vertical="center" indent="1"/>
      <protection hidden="1"/>
    </xf>
    <xf numFmtId="49" fontId="24" fillId="5" borderId="25" xfId="0" applyNumberFormat="1" applyFont="1" applyFill="1" applyBorder="1" applyAlignment="1" applyProtection="1">
      <alignment horizontal="center" vertical="center" wrapText="1"/>
      <protection hidden="1"/>
    </xf>
    <xf numFmtId="49" fontId="24" fillId="5" borderId="31" xfId="0" applyNumberFormat="1" applyFont="1" applyFill="1" applyBorder="1" applyAlignment="1" applyProtection="1">
      <alignment horizontal="center" vertical="center" wrapText="1"/>
      <protection hidden="1"/>
    </xf>
    <xf numFmtId="4" fontId="16" fillId="3" borderId="26" xfId="0" applyNumberFormat="1" applyFont="1" applyFill="1" applyBorder="1" applyAlignment="1" applyProtection="1">
      <alignment horizontal="right" vertical="center"/>
      <protection hidden="1"/>
    </xf>
    <xf numFmtId="0" fontId="14" fillId="0" borderId="49" xfId="0" applyFont="1" applyBorder="1" applyAlignment="1" applyProtection="1">
      <alignment horizontal="center" vertical="center"/>
      <protection hidden="1"/>
    </xf>
    <xf numFmtId="165" fontId="16" fillId="4" borderId="43" xfId="3" applyNumberFormat="1" applyFont="1" applyFill="1" applyBorder="1" applyAlignment="1" applyProtection="1">
      <alignment horizontal="right" vertical="center"/>
      <protection locked="0"/>
    </xf>
    <xf numFmtId="165" fontId="16" fillId="0" borderId="1" xfId="3" applyNumberFormat="1" applyFont="1" applyFill="1" applyBorder="1" applyAlignment="1" applyProtection="1">
      <alignment horizontal="right" vertical="center"/>
      <protection hidden="1"/>
    </xf>
    <xf numFmtId="0" fontId="14" fillId="0" borderId="2" xfId="0" applyFont="1" applyBorder="1" applyAlignment="1" applyProtection="1">
      <alignment horizontal="center" vertical="center"/>
      <protection hidden="1"/>
    </xf>
    <xf numFmtId="0" fontId="14" fillId="0" borderId="50" xfId="0" applyFont="1" applyBorder="1" applyAlignment="1" applyProtection="1">
      <alignment horizontal="center" vertical="center"/>
      <protection hidden="1"/>
    </xf>
    <xf numFmtId="165" fontId="16" fillId="4" borderId="39" xfId="3" applyNumberFormat="1" applyFont="1" applyFill="1" applyBorder="1" applyAlignment="1" applyProtection="1">
      <alignment horizontal="right" vertical="center"/>
      <protection locked="0"/>
    </xf>
    <xf numFmtId="165" fontId="16" fillId="0" borderId="6" xfId="3" applyNumberFormat="1" applyFont="1" applyFill="1" applyBorder="1" applyAlignment="1" applyProtection="1">
      <alignment horizontal="right" vertical="center"/>
      <protection hidden="1"/>
    </xf>
    <xf numFmtId="165" fontId="16" fillId="4" borderId="1" xfId="3" applyNumberFormat="1" applyFont="1" applyFill="1" applyBorder="1" applyAlignment="1" applyProtection="1">
      <alignment horizontal="right" vertical="center"/>
      <protection locked="0"/>
    </xf>
    <xf numFmtId="165" fontId="16" fillId="4" borderId="6" xfId="3" applyNumberFormat="1" applyFont="1" applyFill="1" applyBorder="1" applyAlignment="1" applyProtection="1">
      <alignment horizontal="right" vertical="center"/>
      <protection locked="0"/>
    </xf>
    <xf numFmtId="166" fontId="16" fillId="4" borderId="37" xfId="3" applyNumberFormat="1" applyFont="1" applyFill="1" applyBorder="1" applyAlignment="1" applyProtection="1">
      <alignment horizontal="right" vertical="center"/>
      <protection locked="0"/>
    </xf>
    <xf numFmtId="166" fontId="16" fillId="4" borderId="38" xfId="3" applyNumberFormat="1" applyFont="1" applyFill="1" applyBorder="1" applyAlignment="1" applyProtection="1">
      <alignment horizontal="right" vertical="center"/>
      <protection locked="0"/>
    </xf>
    <xf numFmtId="0" fontId="15" fillId="0" borderId="4" xfId="0" applyFont="1" applyBorder="1" applyAlignment="1" applyProtection="1">
      <alignment horizontal="center" vertical="center"/>
      <protection hidden="1"/>
    </xf>
    <xf numFmtId="49" fontId="15" fillId="0" borderId="37" xfId="0" applyNumberFormat="1" applyFont="1" applyBorder="1" applyAlignment="1" applyProtection="1">
      <alignment horizontal="center" vertical="center" wrapText="1"/>
      <protection hidden="1"/>
    </xf>
    <xf numFmtId="0" fontId="14" fillId="0" borderId="1" xfId="0" applyFont="1" applyBorder="1" applyAlignment="1" applyProtection="1">
      <alignment horizontal="center" vertical="center" wrapText="1"/>
      <protection hidden="1"/>
    </xf>
    <xf numFmtId="49" fontId="14" fillId="0" borderId="2" xfId="0" applyNumberFormat="1" applyFont="1" applyBorder="1" applyAlignment="1" applyProtection="1">
      <alignment horizontal="center" vertical="center" textRotation="90" wrapText="1"/>
      <protection hidden="1"/>
    </xf>
    <xf numFmtId="165" fontId="17" fillId="0" borderId="37" xfId="3" applyNumberFormat="1" applyFont="1" applyFill="1" applyBorder="1" applyAlignment="1" applyProtection="1">
      <alignment horizontal="right" vertical="center"/>
      <protection hidden="1"/>
    </xf>
    <xf numFmtId="165" fontId="17" fillId="0" borderId="38" xfId="3" applyNumberFormat="1" applyFont="1" applyFill="1" applyBorder="1" applyAlignment="1" applyProtection="1">
      <alignment horizontal="right" vertical="center"/>
      <protection hidden="1"/>
    </xf>
    <xf numFmtId="165" fontId="17" fillId="0" borderId="39" xfId="3" applyNumberFormat="1" applyFont="1" applyFill="1" applyBorder="1" applyAlignment="1" applyProtection="1">
      <alignment horizontal="right" vertical="center"/>
      <protection hidden="1"/>
    </xf>
    <xf numFmtId="0" fontId="17" fillId="0" borderId="11" xfId="0" applyFont="1" applyBorder="1" applyAlignment="1" applyProtection="1">
      <alignment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15" fillId="0" borderId="2" xfId="0" applyFont="1" applyBorder="1" applyAlignment="1" applyProtection="1">
      <alignment horizontal="center" vertical="center"/>
      <protection hidden="1"/>
    </xf>
    <xf numFmtId="0" fontId="15" fillId="0" borderId="1" xfId="0" applyFont="1" applyBorder="1" applyAlignment="1" applyProtection="1">
      <alignment horizontal="center" vertical="center"/>
      <protection hidden="1"/>
    </xf>
    <xf numFmtId="0" fontId="15" fillId="0" borderId="6" xfId="0" applyFont="1" applyBorder="1" applyAlignment="1" applyProtection="1">
      <alignment horizontal="center" vertical="center"/>
      <protection hidden="1"/>
    </xf>
    <xf numFmtId="0" fontId="31" fillId="0" borderId="0" xfId="0" applyFont="1" applyAlignment="1" applyProtection="1">
      <alignment vertical="center"/>
      <protection hidden="1"/>
    </xf>
    <xf numFmtId="49" fontId="17" fillId="4" borderId="1" xfId="0" applyNumberFormat="1" applyFont="1" applyFill="1" applyBorder="1" applyAlignment="1" applyProtection="1">
      <alignment horizontal="left" vertical="center" wrapText="1" indent="1"/>
      <protection locked="0"/>
    </xf>
    <xf numFmtId="10" fontId="17" fillId="4" borderId="1" xfId="0" applyNumberFormat="1" applyFont="1" applyFill="1" applyBorder="1" applyAlignment="1" applyProtection="1">
      <alignment horizontal="left" vertical="center" wrapText="1" indent="1"/>
      <protection locked="0"/>
    </xf>
    <xf numFmtId="10" fontId="17" fillId="3" borderId="51" xfId="2" applyNumberFormat="1" applyFont="1" applyFill="1" applyBorder="1" applyAlignment="1" applyProtection="1">
      <alignment horizontal="right" vertical="center" indent="1"/>
      <protection hidden="1"/>
    </xf>
    <xf numFmtId="14" fontId="16" fillId="4" borderId="4" xfId="0" applyNumberFormat="1" applyFont="1" applyFill="1" applyBorder="1" applyAlignment="1" applyProtection="1">
      <alignment horizontal="center" vertical="center"/>
      <protection locked="0"/>
    </xf>
    <xf numFmtId="14" fontId="16" fillId="4" borderId="1" xfId="0" applyNumberFormat="1" applyFont="1" applyFill="1" applyBorder="1" applyAlignment="1" applyProtection="1">
      <alignment horizontal="center" vertical="center"/>
      <protection locked="0"/>
    </xf>
    <xf numFmtId="14" fontId="16" fillId="4" borderId="6" xfId="0" applyNumberFormat="1" applyFont="1" applyFill="1" applyBorder="1" applyAlignment="1" applyProtection="1">
      <alignment horizontal="center" vertical="center"/>
      <protection locked="0"/>
    </xf>
    <xf numFmtId="14" fontId="16" fillId="4" borderId="37" xfId="0" applyNumberFormat="1" applyFont="1" applyFill="1" applyBorder="1" applyAlignment="1" applyProtection="1">
      <alignment horizontal="center" vertical="center"/>
      <protection locked="0"/>
    </xf>
    <xf numFmtId="14" fontId="16" fillId="4" borderId="38" xfId="0" applyNumberFormat="1" applyFont="1" applyFill="1" applyBorder="1" applyAlignment="1" applyProtection="1">
      <alignment horizontal="center" vertical="center"/>
      <protection locked="0"/>
    </xf>
    <xf numFmtId="14" fontId="16" fillId="4" borderId="39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right" vertical="center"/>
      <protection hidden="1"/>
    </xf>
    <xf numFmtId="0" fontId="32" fillId="0" borderId="0" xfId="0" applyFont="1" applyAlignment="1" applyProtection="1">
      <alignment vertical="top" wrapText="1"/>
      <protection hidden="1"/>
    </xf>
    <xf numFmtId="0" fontId="17" fillId="0" borderId="0" xfId="0" applyFont="1" applyAlignment="1" applyProtection="1">
      <alignment horizontal="left" vertical="center"/>
      <protection hidden="1"/>
    </xf>
    <xf numFmtId="165" fontId="17" fillId="0" borderId="0" xfId="3" applyNumberFormat="1" applyFont="1" applyFill="1" applyBorder="1" applyAlignment="1" applyProtection="1">
      <alignment horizontal="right" vertical="center"/>
      <protection hidden="1"/>
    </xf>
    <xf numFmtId="10" fontId="17" fillId="3" borderId="37" xfId="2" applyNumberFormat="1" applyFont="1" applyFill="1" applyBorder="1" applyAlignment="1" applyProtection="1">
      <alignment horizontal="right" vertical="center" indent="1"/>
      <protection hidden="1"/>
    </xf>
    <xf numFmtId="165" fontId="16" fillId="4" borderId="7" xfId="3" applyNumberFormat="1" applyFont="1" applyFill="1" applyBorder="1" applyAlignment="1" applyProtection="1">
      <alignment horizontal="right" vertical="center"/>
      <protection locked="0"/>
    </xf>
    <xf numFmtId="168" fontId="17" fillId="4" borderId="6" xfId="3" applyNumberFormat="1" applyFont="1" applyFill="1" applyBorder="1" applyAlignment="1" applyProtection="1">
      <alignment horizontal="left" vertical="center" wrapText="1" indent="1"/>
      <protection locked="0"/>
    </xf>
    <xf numFmtId="0" fontId="14" fillId="0" borderId="52" xfId="0" applyFont="1" applyBorder="1" applyAlignment="1" applyProtection="1">
      <alignment horizontal="center" vertical="center"/>
      <protection hidden="1"/>
    </xf>
    <xf numFmtId="4" fontId="16" fillId="2" borderId="52" xfId="0" applyNumberFormat="1" applyFont="1" applyFill="1" applyBorder="1" applyAlignment="1" applyProtection="1">
      <alignment horizontal="center" vertical="center"/>
      <protection hidden="1"/>
    </xf>
    <xf numFmtId="0" fontId="33" fillId="0" borderId="0" xfId="1" applyFont="1" applyAlignment="1" applyProtection="1">
      <alignment vertical="center"/>
    </xf>
    <xf numFmtId="0" fontId="0" fillId="0" borderId="0" xfId="0" applyAlignment="1">
      <alignment horizontal="left"/>
    </xf>
    <xf numFmtId="4" fontId="17" fillId="3" borderId="39" xfId="0" applyNumberFormat="1" applyFont="1" applyFill="1" applyBorder="1" applyAlignment="1" applyProtection="1">
      <alignment horizontal="right" vertical="center"/>
      <protection hidden="1"/>
    </xf>
    <xf numFmtId="0" fontId="42" fillId="0" borderId="0" xfId="0" applyFont="1" applyProtection="1">
      <protection hidden="1"/>
    </xf>
    <xf numFmtId="0" fontId="43" fillId="0" borderId="0" xfId="0" applyFont="1" applyAlignment="1" applyProtection="1">
      <alignment vertical="center"/>
      <protection hidden="1"/>
    </xf>
    <xf numFmtId="0" fontId="44" fillId="0" borderId="0" xfId="0" applyFont="1" applyAlignment="1" applyProtection="1">
      <alignment vertical="center"/>
      <protection hidden="1"/>
    </xf>
    <xf numFmtId="0" fontId="45" fillId="0" borderId="0" xfId="0" applyFont="1" applyAlignment="1" applyProtection="1">
      <alignment vertical="center"/>
      <protection hidden="1"/>
    </xf>
    <xf numFmtId="4" fontId="46" fillId="3" borderId="18" xfId="0" applyNumberFormat="1" applyFont="1" applyFill="1" applyBorder="1" applyAlignment="1" applyProtection="1">
      <alignment horizontal="right" vertical="center"/>
      <protection hidden="1"/>
    </xf>
    <xf numFmtId="165" fontId="47" fillId="4" borderId="38" xfId="3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>
      <alignment horizontal="right" indent="1"/>
    </xf>
    <xf numFmtId="0" fontId="0" fillId="0" borderId="79" xfId="0" applyBorder="1" applyAlignment="1">
      <alignment horizontal="right" indent="1"/>
    </xf>
    <xf numFmtId="0" fontId="41" fillId="0" borderId="0" xfId="0" applyFont="1" applyAlignment="1">
      <alignment horizontal="right" vertical="top" wrapText="1" indent="1"/>
    </xf>
    <xf numFmtId="0" fontId="0" fillId="0" borderId="31" xfId="0" applyBorder="1" applyAlignment="1">
      <alignment horizontal="right" indent="1"/>
    </xf>
    <xf numFmtId="0" fontId="0" fillId="0" borderId="32" xfId="0" applyBorder="1" applyAlignment="1">
      <alignment horizontal="right" indent="1"/>
    </xf>
    <xf numFmtId="0" fontId="0" fillId="0" borderId="33" xfId="0" applyBorder="1" applyAlignment="1">
      <alignment horizontal="right" indent="1"/>
    </xf>
    <xf numFmtId="4" fontId="0" fillId="0" borderId="79" xfId="0" applyNumberFormat="1" applyBorder="1" applyAlignment="1">
      <alignment horizontal="right" indent="1"/>
    </xf>
    <xf numFmtId="10" fontId="41" fillId="0" borderId="1" xfId="0" applyNumberFormat="1" applyFont="1" applyBorder="1" applyAlignment="1">
      <alignment horizontal="right" vertical="top" wrapText="1" indent="1"/>
    </xf>
    <xf numFmtId="10" fontId="0" fillId="0" borderId="0" xfId="2" applyNumberFormat="1" applyFont="1" applyAlignment="1">
      <alignment horizontal="right" indent="1"/>
    </xf>
    <xf numFmtId="0" fontId="0" fillId="0" borderId="0" xfId="0" applyAlignment="1">
      <alignment horizontal="left" indent="1"/>
    </xf>
    <xf numFmtId="0" fontId="41" fillId="0" borderId="0" xfId="0" applyFont="1" applyAlignment="1">
      <alignment horizontal="left" vertical="top" wrapText="1" indent="1"/>
    </xf>
    <xf numFmtId="4" fontId="0" fillId="0" borderId="0" xfId="0" applyNumberFormat="1" applyAlignment="1">
      <alignment horizontal="left" indent="1"/>
    </xf>
    <xf numFmtId="0" fontId="0" fillId="0" borderId="0" xfId="0" applyAlignment="1">
      <alignment horizontal="center"/>
    </xf>
    <xf numFmtId="10" fontId="17" fillId="0" borderId="80" xfId="0" applyNumberFormat="1" applyFont="1" applyBorder="1" applyAlignment="1" applyProtection="1">
      <alignment horizontal="center" vertical="center"/>
      <protection hidden="1"/>
    </xf>
    <xf numFmtId="10" fontId="17" fillId="0" borderId="83" xfId="0" applyNumberFormat="1" applyFont="1" applyBorder="1" applyAlignment="1" applyProtection="1">
      <alignment horizontal="center" vertical="center"/>
      <protection hidden="1"/>
    </xf>
    <xf numFmtId="4" fontId="17" fillId="3" borderId="85" xfId="0" applyNumberFormat="1" applyFont="1" applyFill="1" applyBorder="1" applyAlignment="1" applyProtection="1">
      <alignment horizontal="right" vertical="center" indent="1"/>
      <protection hidden="1"/>
    </xf>
    <xf numFmtId="4" fontId="17" fillId="3" borderId="86" xfId="0" applyNumberFormat="1" applyFont="1" applyFill="1" applyBorder="1" applyAlignment="1" applyProtection="1">
      <alignment horizontal="right" vertical="center" indent="1"/>
      <protection hidden="1"/>
    </xf>
    <xf numFmtId="4" fontId="17" fillId="8" borderId="84" xfId="0" applyNumberFormat="1" applyFont="1" applyFill="1" applyBorder="1" applyAlignment="1" applyProtection="1">
      <alignment horizontal="right" vertical="center" indent="1"/>
      <protection hidden="1"/>
    </xf>
    <xf numFmtId="4" fontId="49" fillId="0" borderId="0" xfId="0" applyNumberFormat="1" applyFont="1"/>
    <xf numFmtId="0" fontId="0" fillId="0" borderId="26" xfId="0" applyBorder="1" applyAlignment="1">
      <alignment horizontal="left" indent="1"/>
    </xf>
    <xf numFmtId="10" fontId="0" fillId="0" borderId="26" xfId="0" applyNumberFormat="1" applyBorder="1" applyAlignment="1">
      <alignment horizontal="right" indent="1"/>
    </xf>
    <xf numFmtId="0" fontId="0" fillId="0" borderId="27" xfId="0" applyBorder="1" applyAlignment="1">
      <alignment horizontal="left"/>
    </xf>
    <xf numFmtId="10" fontId="41" fillId="0" borderId="0" xfId="0" applyNumberFormat="1" applyFont="1" applyAlignment="1">
      <alignment horizontal="right" vertical="top" wrapText="1" indent="1"/>
    </xf>
    <xf numFmtId="10" fontId="0" fillId="0" borderId="0" xfId="0" applyNumberFormat="1" applyAlignment="1">
      <alignment horizontal="right" indent="1"/>
    </xf>
    <xf numFmtId="0" fontId="0" fillId="0" borderId="29" xfId="0" applyBorder="1" applyAlignment="1">
      <alignment horizontal="left"/>
    </xf>
    <xf numFmtId="0" fontId="50" fillId="0" borderId="0" xfId="0" applyFont="1" applyAlignment="1">
      <alignment vertical="center"/>
    </xf>
    <xf numFmtId="10" fontId="50" fillId="0" borderId="0" xfId="0" applyNumberFormat="1" applyFont="1" applyAlignment="1">
      <alignment horizontal="right" vertical="center"/>
    </xf>
    <xf numFmtId="0" fontId="48" fillId="0" borderId="0" xfId="0" applyFont="1" applyAlignment="1">
      <alignment vertical="center"/>
    </xf>
    <xf numFmtId="10" fontId="48" fillId="0" borderId="0" xfId="0" applyNumberFormat="1" applyFont="1" applyAlignment="1">
      <alignment horizontal="right" vertical="center"/>
    </xf>
    <xf numFmtId="0" fontId="48" fillId="0" borderId="22" xfId="0" applyFont="1" applyBorder="1" applyAlignment="1">
      <alignment vertical="center"/>
    </xf>
    <xf numFmtId="10" fontId="48" fillId="0" borderId="22" xfId="0" applyNumberFormat="1" applyFont="1" applyBorder="1" applyAlignment="1">
      <alignment horizontal="right" vertical="center"/>
    </xf>
    <xf numFmtId="0" fontId="0" fillId="0" borderId="30" xfId="0" applyBorder="1" applyAlignment="1">
      <alignment horizontal="left"/>
    </xf>
    <xf numFmtId="49" fontId="14" fillId="0" borderId="46" xfId="0" applyNumberFormat="1" applyFont="1" applyBorder="1" applyAlignment="1" applyProtection="1">
      <alignment horizontal="center" vertical="center" wrapText="1"/>
      <protection hidden="1"/>
    </xf>
    <xf numFmtId="49" fontId="14" fillId="0" borderId="0" xfId="0" applyNumberFormat="1" applyFont="1" applyAlignment="1" applyProtection="1">
      <alignment horizontal="center" vertical="center" wrapText="1"/>
      <protection hidden="1"/>
    </xf>
    <xf numFmtId="0" fontId="14" fillId="0" borderId="0" xfId="0" applyFont="1" applyAlignment="1" applyProtection="1">
      <alignment horizontal="left" vertical="top" wrapText="1"/>
      <protection hidden="1"/>
    </xf>
    <xf numFmtId="49" fontId="14" fillId="4" borderId="35" xfId="0" applyNumberFormat="1" applyFont="1" applyFill="1" applyBorder="1" applyAlignment="1" applyProtection="1">
      <alignment horizontal="left" vertical="center"/>
      <protection locked="0"/>
    </xf>
    <xf numFmtId="49" fontId="14" fillId="4" borderId="42" xfId="0" applyNumberFormat="1" applyFont="1" applyFill="1" applyBorder="1" applyAlignment="1" applyProtection="1">
      <alignment horizontal="left" vertical="center"/>
      <protection locked="0"/>
    </xf>
    <xf numFmtId="49" fontId="14" fillId="4" borderId="45" xfId="0" applyNumberFormat="1" applyFont="1" applyFill="1" applyBorder="1" applyAlignment="1" applyProtection="1">
      <alignment horizontal="left" vertical="center"/>
      <protection locked="0"/>
    </xf>
    <xf numFmtId="49" fontId="14" fillId="0" borderId="13" xfId="0" applyNumberFormat="1" applyFont="1" applyBorder="1" applyAlignment="1" applyProtection="1">
      <alignment horizontal="center" vertical="center" wrapText="1"/>
      <protection hidden="1"/>
    </xf>
    <xf numFmtId="49" fontId="14" fillId="0" borderId="14" xfId="0" applyNumberFormat="1" applyFont="1" applyBorder="1" applyAlignment="1" applyProtection="1">
      <alignment horizontal="center" vertical="center" wrapText="1"/>
      <protection hidden="1"/>
    </xf>
    <xf numFmtId="49" fontId="14" fillId="0" borderId="17" xfId="0" applyNumberFormat="1" applyFont="1" applyBorder="1" applyAlignment="1" applyProtection="1">
      <alignment horizontal="center" vertical="center" wrapText="1"/>
      <protection hidden="1"/>
    </xf>
    <xf numFmtId="49" fontId="14" fillId="4" borderId="35" xfId="0" applyNumberFormat="1" applyFont="1" applyFill="1" applyBorder="1" applyAlignment="1" applyProtection="1">
      <alignment horizontal="center" vertical="center"/>
      <protection locked="0"/>
    </xf>
    <xf numFmtId="49" fontId="14" fillId="4" borderId="42" xfId="0" applyNumberFormat="1" applyFont="1" applyFill="1" applyBorder="1" applyAlignment="1" applyProtection="1">
      <alignment horizontal="center" vertical="center"/>
      <protection locked="0"/>
    </xf>
    <xf numFmtId="49" fontId="14" fillId="4" borderId="45" xfId="0" applyNumberFormat="1" applyFont="1" applyFill="1" applyBorder="1" applyAlignment="1" applyProtection="1">
      <alignment horizontal="center" vertical="center"/>
      <protection locked="0"/>
    </xf>
    <xf numFmtId="49" fontId="14" fillId="4" borderId="35" xfId="0" applyNumberFormat="1" applyFont="1" applyFill="1" applyBorder="1" applyAlignment="1" applyProtection="1">
      <alignment horizontal="center" vertical="center" wrapText="1"/>
      <protection locked="0"/>
    </xf>
    <xf numFmtId="49" fontId="14" fillId="4" borderId="45" xfId="0" applyNumberFormat="1" applyFont="1" applyFill="1" applyBorder="1" applyAlignment="1" applyProtection="1">
      <alignment horizontal="center" vertical="center" wrapText="1"/>
      <protection locked="0"/>
    </xf>
    <xf numFmtId="4" fontId="15" fillId="4" borderId="47" xfId="0" applyNumberFormat="1" applyFont="1" applyFill="1" applyBorder="1" applyAlignment="1" applyProtection="1">
      <alignment horizontal="right" vertical="center"/>
      <protection locked="0"/>
    </xf>
    <xf numFmtId="4" fontId="15" fillId="4" borderId="59" xfId="0" applyNumberFormat="1" applyFont="1" applyFill="1" applyBorder="1" applyAlignment="1" applyProtection="1">
      <alignment horizontal="right" vertical="center"/>
      <protection locked="0"/>
    </xf>
    <xf numFmtId="4" fontId="15" fillId="4" borderId="64" xfId="0" applyNumberFormat="1" applyFont="1" applyFill="1" applyBorder="1" applyAlignment="1" applyProtection="1">
      <alignment horizontal="right" vertical="center"/>
      <protection locked="0"/>
    </xf>
    <xf numFmtId="0" fontId="35" fillId="6" borderId="20" xfId="0" applyFont="1" applyFill="1" applyBorder="1" applyAlignment="1" applyProtection="1">
      <alignment horizontal="left" vertical="center"/>
      <protection hidden="1"/>
    </xf>
    <xf numFmtId="0" fontId="35" fillId="6" borderId="24" xfId="0" applyFont="1" applyFill="1" applyBorder="1" applyAlignment="1" applyProtection="1">
      <alignment horizontal="left" vertical="center"/>
      <protection hidden="1"/>
    </xf>
    <xf numFmtId="0" fontId="35" fillId="6" borderId="34" xfId="0" applyFont="1" applyFill="1" applyBorder="1" applyAlignment="1" applyProtection="1">
      <alignment horizontal="left" vertical="center"/>
      <protection hidden="1"/>
    </xf>
    <xf numFmtId="0" fontId="22" fillId="2" borderId="20" xfId="0" applyFont="1" applyFill="1" applyBorder="1" applyAlignment="1" applyProtection="1">
      <alignment horizontal="left" vertical="center"/>
      <protection hidden="1"/>
    </xf>
    <xf numFmtId="0" fontId="22" fillId="2" borderId="24" xfId="0" applyFont="1" applyFill="1" applyBorder="1" applyAlignment="1" applyProtection="1">
      <alignment horizontal="left" vertical="center"/>
      <protection hidden="1"/>
    </xf>
    <xf numFmtId="0" fontId="22" fillId="2" borderId="34" xfId="0" applyFont="1" applyFill="1" applyBorder="1" applyAlignment="1" applyProtection="1">
      <alignment horizontal="left" vertical="center"/>
      <protection hidden="1"/>
    </xf>
    <xf numFmtId="49" fontId="14" fillId="4" borderId="47" xfId="0" applyNumberFormat="1" applyFont="1" applyFill="1" applyBorder="1" applyAlignment="1" applyProtection="1">
      <alignment horizontal="left" vertical="center"/>
      <protection locked="0"/>
    </xf>
    <xf numFmtId="49" fontId="14" fillId="4" borderId="59" xfId="0" applyNumberFormat="1" applyFont="1" applyFill="1" applyBorder="1" applyAlignment="1" applyProtection="1">
      <alignment horizontal="left" vertical="center"/>
      <protection locked="0"/>
    </xf>
    <xf numFmtId="49" fontId="14" fillId="4" borderId="64" xfId="0" applyNumberFormat="1" applyFont="1" applyFill="1" applyBorder="1" applyAlignment="1" applyProtection="1">
      <alignment horizontal="left" vertical="center"/>
      <protection locked="0"/>
    </xf>
    <xf numFmtId="49" fontId="14" fillId="4" borderId="7" xfId="0" applyNumberFormat="1" applyFont="1" applyFill="1" applyBorder="1" applyAlignment="1" applyProtection="1">
      <alignment horizontal="center" vertical="center"/>
      <protection locked="0"/>
    </xf>
    <xf numFmtId="49" fontId="14" fillId="4" borderId="8" xfId="0" applyNumberFormat="1" applyFont="1" applyFill="1" applyBorder="1" applyAlignment="1" applyProtection="1">
      <alignment horizontal="center" vertical="center"/>
      <protection locked="0"/>
    </xf>
    <xf numFmtId="49" fontId="14" fillId="4" borderId="61" xfId="0" applyNumberFormat="1" applyFont="1" applyFill="1" applyBorder="1" applyAlignment="1" applyProtection="1">
      <alignment horizontal="center" vertical="center"/>
      <protection locked="0"/>
    </xf>
    <xf numFmtId="49" fontId="14" fillId="4" borderId="7" xfId="0" applyNumberFormat="1" applyFont="1" applyFill="1" applyBorder="1" applyAlignment="1" applyProtection="1">
      <alignment horizontal="center" vertical="center" wrapText="1"/>
      <protection locked="0"/>
    </xf>
    <xf numFmtId="49" fontId="14" fillId="4" borderId="61" xfId="0" applyNumberFormat="1" applyFont="1" applyFill="1" applyBorder="1" applyAlignment="1" applyProtection="1">
      <alignment horizontal="center" vertical="center" wrapText="1"/>
      <protection locked="0"/>
    </xf>
    <xf numFmtId="10" fontId="14" fillId="4" borderId="35" xfId="2" applyNumberFormat="1" applyFont="1" applyFill="1" applyBorder="1" applyAlignment="1" applyProtection="1">
      <alignment horizontal="center" vertical="center"/>
      <protection locked="0"/>
    </xf>
    <xf numFmtId="10" fontId="14" fillId="4" borderId="42" xfId="2" applyNumberFormat="1" applyFont="1" applyFill="1" applyBorder="1" applyAlignment="1" applyProtection="1">
      <alignment horizontal="center" vertical="center"/>
      <protection locked="0"/>
    </xf>
    <xf numFmtId="10" fontId="14" fillId="4" borderId="43" xfId="2" applyNumberFormat="1" applyFont="1" applyFill="1" applyBorder="1" applyAlignment="1" applyProtection="1">
      <alignment horizontal="center" vertical="center"/>
      <protection locked="0"/>
    </xf>
    <xf numFmtId="49" fontId="14" fillId="4" borderId="7" xfId="0" applyNumberFormat="1" applyFont="1" applyFill="1" applyBorder="1" applyAlignment="1" applyProtection="1">
      <alignment horizontal="left" vertical="center"/>
      <protection locked="0"/>
    </xf>
    <xf numFmtId="49" fontId="14" fillId="4" borderId="8" xfId="0" applyNumberFormat="1" applyFont="1" applyFill="1" applyBorder="1" applyAlignment="1" applyProtection="1">
      <alignment horizontal="left" vertical="center"/>
      <protection locked="0"/>
    </xf>
    <xf numFmtId="49" fontId="14" fillId="4" borderId="61" xfId="0" applyNumberFormat="1" applyFont="1" applyFill="1" applyBorder="1" applyAlignment="1" applyProtection="1">
      <alignment horizontal="left" vertical="center"/>
      <protection locked="0"/>
    </xf>
    <xf numFmtId="0" fontId="34" fillId="0" borderId="0" xfId="0" applyFont="1" applyAlignment="1" applyProtection="1">
      <alignment horizontal="center" vertical="center"/>
      <protection hidden="1"/>
    </xf>
    <xf numFmtId="49" fontId="14" fillId="0" borderId="23" xfId="0" applyNumberFormat="1" applyFont="1" applyBorder="1" applyAlignment="1" applyProtection="1">
      <alignment horizontal="center" vertical="center" wrapText="1"/>
      <protection hidden="1"/>
    </xf>
    <xf numFmtId="49" fontId="14" fillId="0" borderId="56" xfId="0" applyNumberFormat="1" applyFont="1" applyBorder="1" applyAlignment="1" applyProtection="1">
      <alignment horizontal="center" vertical="center" wrapText="1"/>
      <protection hidden="1"/>
    </xf>
    <xf numFmtId="49" fontId="14" fillId="0" borderId="44" xfId="0" applyNumberFormat="1" applyFont="1" applyBorder="1" applyAlignment="1" applyProtection="1">
      <alignment horizontal="center" vertical="center" wrapText="1"/>
      <protection hidden="1"/>
    </xf>
    <xf numFmtId="0" fontId="14" fillId="0" borderId="40" xfId="0" applyFont="1" applyBorder="1" applyAlignment="1" applyProtection="1">
      <alignment horizontal="center" vertical="center"/>
      <protection hidden="1"/>
    </xf>
    <xf numFmtId="0" fontId="14" fillId="0" borderId="55" xfId="0" applyFont="1" applyBorder="1" applyAlignment="1" applyProtection="1">
      <alignment horizontal="center" vertical="center"/>
      <protection hidden="1"/>
    </xf>
    <xf numFmtId="0" fontId="14" fillId="0" borderId="57" xfId="0" applyFont="1" applyBorder="1" applyAlignment="1" applyProtection="1">
      <alignment horizontal="center" vertical="center"/>
      <protection hidden="1"/>
    </xf>
    <xf numFmtId="0" fontId="14" fillId="0" borderId="46" xfId="0" applyFont="1" applyBorder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4" fillId="0" borderId="58" xfId="0" applyFont="1" applyBorder="1" applyAlignment="1" applyProtection="1">
      <alignment horizontal="center" vertical="center"/>
      <protection hidden="1"/>
    </xf>
    <xf numFmtId="0" fontId="14" fillId="0" borderId="47" xfId="0" applyFont="1" applyBorder="1" applyAlignment="1" applyProtection="1">
      <alignment horizontal="center" vertical="center"/>
      <protection hidden="1"/>
    </xf>
    <xf numFmtId="0" fontId="14" fillId="0" borderId="59" xfId="0" applyFont="1" applyBorder="1" applyAlignment="1" applyProtection="1">
      <alignment horizontal="center" vertical="center"/>
      <protection hidden="1"/>
    </xf>
    <xf numFmtId="0" fontId="14" fillId="0" borderId="60" xfId="0" applyFont="1" applyBorder="1" applyAlignment="1" applyProtection="1">
      <alignment horizontal="center" vertical="center"/>
      <protection hidden="1"/>
    </xf>
    <xf numFmtId="49" fontId="14" fillId="0" borderId="62" xfId="0" applyNumberFormat="1" applyFont="1" applyBorder="1" applyAlignment="1" applyProtection="1">
      <alignment horizontal="center" vertical="center" wrapText="1"/>
      <protection hidden="1"/>
    </xf>
    <xf numFmtId="0" fontId="17" fillId="0" borderId="20" xfId="0" applyFont="1" applyBorder="1" applyAlignment="1" applyProtection="1">
      <alignment horizontal="center" vertical="center"/>
      <protection hidden="1"/>
    </xf>
    <xf numFmtId="0" fontId="17" fillId="0" borderId="34" xfId="0" applyFont="1" applyBorder="1" applyAlignment="1" applyProtection="1">
      <alignment horizontal="center" vertical="center"/>
      <protection hidden="1"/>
    </xf>
    <xf numFmtId="0" fontId="14" fillId="0" borderId="48" xfId="0" applyFont="1" applyBorder="1" applyAlignment="1" applyProtection="1">
      <alignment horizontal="center" vertical="center"/>
      <protection hidden="1"/>
    </xf>
    <xf numFmtId="0" fontId="14" fillId="0" borderId="26" xfId="0" applyFont="1" applyBorder="1" applyAlignment="1" applyProtection="1">
      <alignment horizontal="center" vertical="center"/>
      <protection hidden="1"/>
    </xf>
    <xf numFmtId="0" fontId="14" fillId="0" borderId="63" xfId="0" applyFont="1" applyBorder="1" applyAlignment="1" applyProtection="1">
      <alignment horizontal="center" vertical="center"/>
      <protection hidden="1"/>
    </xf>
    <xf numFmtId="49" fontId="17" fillId="4" borderId="1" xfId="0" applyNumberFormat="1" applyFont="1" applyFill="1" applyBorder="1" applyAlignment="1" applyProtection="1">
      <alignment horizontal="left" vertical="center"/>
      <protection locked="0"/>
    </xf>
    <xf numFmtId="0" fontId="14" fillId="0" borderId="64" xfId="0" applyFont="1" applyBorder="1" applyAlignment="1" applyProtection="1">
      <alignment horizontal="center" vertical="center"/>
      <protection hidden="1"/>
    </xf>
    <xf numFmtId="0" fontId="14" fillId="0" borderId="27" xfId="0" applyFont="1" applyBorder="1" applyAlignment="1" applyProtection="1">
      <alignment horizontal="center" vertical="center"/>
      <protection hidden="1"/>
    </xf>
    <xf numFmtId="0" fontId="22" fillId="2" borderId="11" xfId="0" applyFont="1" applyFill="1" applyBorder="1" applyAlignment="1" applyProtection="1">
      <alignment horizontal="left" vertical="center"/>
      <protection hidden="1"/>
    </xf>
    <xf numFmtId="0" fontId="22" fillId="2" borderId="42" xfId="0" applyFont="1" applyFill="1" applyBorder="1" applyAlignment="1" applyProtection="1">
      <alignment horizontal="left" vertical="center"/>
      <protection hidden="1"/>
    </xf>
    <xf numFmtId="0" fontId="22" fillId="2" borderId="45" xfId="0" applyFont="1" applyFill="1" applyBorder="1" applyAlignment="1" applyProtection="1">
      <alignment horizontal="left" vertical="center"/>
      <protection hidden="1"/>
    </xf>
    <xf numFmtId="0" fontId="36" fillId="2" borderId="8" xfId="0" applyFont="1" applyFill="1" applyBorder="1" applyAlignment="1" applyProtection="1">
      <alignment horizontal="left" vertical="center"/>
      <protection hidden="1"/>
    </xf>
    <xf numFmtId="0" fontId="36" fillId="2" borderId="61" xfId="0" applyFont="1" applyFill="1" applyBorder="1" applyAlignment="1" applyProtection="1">
      <alignment horizontal="left" vertical="center"/>
      <protection hidden="1"/>
    </xf>
    <xf numFmtId="49" fontId="22" fillId="4" borderId="35" xfId="0" applyNumberFormat="1" applyFont="1" applyFill="1" applyBorder="1" applyAlignment="1" applyProtection="1">
      <alignment horizontal="left" vertical="center"/>
      <protection locked="0"/>
    </xf>
    <xf numFmtId="49" fontId="22" fillId="4" borderId="42" xfId="0" applyNumberFormat="1" applyFont="1" applyFill="1" applyBorder="1" applyAlignment="1" applyProtection="1">
      <alignment horizontal="left" vertical="center"/>
      <protection locked="0"/>
    </xf>
    <xf numFmtId="49" fontId="22" fillId="4" borderId="43" xfId="0" applyNumberFormat="1" applyFont="1" applyFill="1" applyBorder="1" applyAlignment="1" applyProtection="1">
      <alignment horizontal="left" vertical="center"/>
      <protection locked="0"/>
    </xf>
    <xf numFmtId="49" fontId="14" fillId="4" borderId="65" xfId="0" applyNumberFormat="1" applyFont="1" applyFill="1" applyBorder="1" applyAlignment="1" applyProtection="1">
      <alignment horizontal="left" vertical="center"/>
      <protection locked="0"/>
    </xf>
    <xf numFmtId="0" fontId="22" fillId="2" borderId="53" xfId="0" applyFont="1" applyFill="1" applyBorder="1" applyAlignment="1" applyProtection="1">
      <alignment horizontal="left" vertical="center"/>
      <protection hidden="1"/>
    </xf>
    <xf numFmtId="0" fontId="22" fillId="2" borderId="54" xfId="0" applyFont="1" applyFill="1" applyBorder="1" applyAlignment="1" applyProtection="1">
      <alignment horizontal="left" vertical="center"/>
      <protection hidden="1"/>
    </xf>
    <xf numFmtId="0" fontId="22" fillId="2" borderId="41" xfId="0" applyFont="1" applyFill="1" applyBorder="1" applyAlignment="1" applyProtection="1">
      <alignment horizontal="left" vertical="center"/>
      <protection hidden="1"/>
    </xf>
    <xf numFmtId="49" fontId="22" fillId="4" borderId="49" xfId="0" applyNumberFormat="1" applyFont="1" applyFill="1" applyBorder="1" applyAlignment="1" applyProtection="1">
      <alignment horizontal="left" vertical="center"/>
      <protection locked="0"/>
    </xf>
    <xf numFmtId="49" fontId="22" fillId="4" borderId="54" xfId="0" applyNumberFormat="1" applyFont="1" applyFill="1" applyBorder="1" applyAlignment="1" applyProtection="1">
      <alignment horizontal="left" vertical="center"/>
      <protection locked="0"/>
    </xf>
    <xf numFmtId="49" fontId="22" fillId="4" borderId="50" xfId="0" applyNumberFormat="1" applyFont="1" applyFill="1" applyBorder="1" applyAlignment="1" applyProtection="1">
      <alignment horizontal="left" vertical="center"/>
      <protection locked="0"/>
    </xf>
    <xf numFmtId="49" fontId="14" fillId="4" borderId="40" xfId="0" applyNumberFormat="1" applyFont="1" applyFill="1" applyBorder="1" applyAlignment="1" applyProtection="1">
      <alignment horizontal="left" vertical="center"/>
      <protection locked="0"/>
    </xf>
    <xf numFmtId="49" fontId="14" fillId="4" borderId="55" xfId="0" applyNumberFormat="1" applyFont="1" applyFill="1" applyBorder="1" applyAlignment="1" applyProtection="1">
      <alignment horizontal="left" vertical="center"/>
      <protection locked="0"/>
    </xf>
    <xf numFmtId="0" fontId="22" fillId="2" borderId="20" xfId="0" applyFont="1" applyFill="1" applyBorder="1" applyAlignment="1" applyProtection="1">
      <alignment vertical="center"/>
      <protection hidden="1"/>
    </xf>
    <xf numFmtId="0" fontId="22" fillId="2" borderId="24" xfId="0" applyFont="1" applyFill="1" applyBorder="1" applyAlignment="1" applyProtection="1">
      <alignment vertical="center"/>
      <protection hidden="1"/>
    </xf>
    <xf numFmtId="0" fontId="22" fillId="2" borderId="34" xfId="0" applyFont="1" applyFill="1" applyBorder="1" applyAlignment="1" applyProtection="1">
      <alignment vertical="center"/>
      <protection hidden="1"/>
    </xf>
    <xf numFmtId="4" fontId="15" fillId="3" borderId="20" xfId="0" applyNumberFormat="1" applyFont="1" applyFill="1" applyBorder="1" applyAlignment="1" applyProtection="1">
      <alignment horizontal="right" vertical="center"/>
      <protection hidden="1"/>
    </xf>
    <xf numFmtId="4" fontId="15" fillId="3" borderId="24" xfId="0" applyNumberFormat="1" applyFont="1" applyFill="1" applyBorder="1" applyAlignment="1" applyProtection="1">
      <alignment horizontal="right" vertical="center"/>
      <protection hidden="1"/>
    </xf>
    <xf numFmtId="4" fontId="15" fillId="3" borderId="34" xfId="0" applyNumberFormat="1" applyFont="1" applyFill="1" applyBorder="1" applyAlignment="1" applyProtection="1">
      <alignment horizontal="right" vertical="center"/>
      <protection hidden="1"/>
    </xf>
    <xf numFmtId="0" fontId="36" fillId="3" borderId="59" xfId="0" applyFont="1" applyFill="1" applyBorder="1" applyAlignment="1" applyProtection="1">
      <alignment horizontal="left" vertical="center"/>
      <protection hidden="1"/>
    </xf>
    <xf numFmtId="0" fontId="36" fillId="3" borderId="60" xfId="0" applyFont="1" applyFill="1" applyBorder="1" applyAlignment="1" applyProtection="1">
      <alignment horizontal="left" vertical="center"/>
      <protection hidden="1"/>
    </xf>
    <xf numFmtId="0" fontId="36" fillId="3" borderId="55" xfId="0" applyFont="1" applyFill="1" applyBorder="1" applyAlignment="1" applyProtection="1">
      <alignment horizontal="left" vertical="center"/>
      <protection hidden="1"/>
    </xf>
    <xf numFmtId="0" fontId="36" fillId="3" borderId="57" xfId="0" applyFont="1" applyFill="1" applyBorder="1" applyAlignment="1" applyProtection="1">
      <alignment horizontal="left" vertical="center"/>
      <protection hidden="1"/>
    </xf>
    <xf numFmtId="49" fontId="22" fillId="4" borderId="35" xfId="0" applyNumberFormat="1" applyFont="1" applyFill="1" applyBorder="1" applyAlignment="1" applyProtection="1">
      <alignment horizontal="center" vertical="center"/>
      <protection locked="0"/>
    </xf>
    <xf numFmtId="49" fontId="22" fillId="4" borderId="42" xfId="0" applyNumberFormat="1" applyFont="1" applyFill="1" applyBorder="1" applyAlignment="1" applyProtection="1">
      <alignment horizontal="center" vertical="center"/>
      <protection locked="0"/>
    </xf>
    <xf numFmtId="49" fontId="22" fillId="4" borderId="43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left" vertical="center"/>
      <protection hidden="1"/>
    </xf>
    <xf numFmtId="0" fontId="16" fillId="0" borderId="26" xfId="0" applyFont="1" applyBorder="1" applyAlignment="1" applyProtection="1">
      <alignment horizontal="center" vertical="center"/>
      <protection hidden="1"/>
    </xf>
    <xf numFmtId="0" fontId="22" fillId="4" borderId="22" xfId="0" applyFont="1" applyFill="1" applyBorder="1" applyAlignment="1" applyProtection="1">
      <alignment horizontal="center" vertical="center"/>
      <protection locked="0"/>
    </xf>
    <xf numFmtId="0" fontId="22" fillId="4" borderId="30" xfId="0" applyFont="1" applyFill="1" applyBorder="1" applyAlignment="1" applyProtection="1">
      <alignment horizontal="center" vertical="center"/>
      <protection locked="0"/>
    </xf>
    <xf numFmtId="0" fontId="22" fillId="2" borderId="9" xfId="0" applyFont="1" applyFill="1" applyBorder="1" applyAlignment="1" applyProtection="1">
      <alignment horizontal="left" vertical="center"/>
      <protection hidden="1"/>
    </xf>
    <xf numFmtId="0" fontId="22" fillId="2" borderId="22" xfId="0" applyFont="1" applyFill="1" applyBorder="1" applyAlignment="1" applyProtection="1">
      <alignment horizontal="left" vertical="center"/>
      <protection hidden="1"/>
    </xf>
    <xf numFmtId="49" fontId="14" fillId="4" borderId="43" xfId="0" applyNumberFormat="1" applyFont="1" applyFill="1" applyBorder="1" applyAlignment="1" applyProtection="1">
      <alignment horizontal="left" vertical="center"/>
      <protection locked="0"/>
    </xf>
    <xf numFmtId="0" fontId="35" fillId="6" borderId="25" xfId="0" applyFont="1" applyFill="1" applyBorder="1" applyAlignment="1" applyProtection="1">
      <alignment horizontal="left" vertical="center"/>
      <protection hidden="1"/>
    </xf>
    <xf numFmtId="0" fontId="35" fillId="6" borderId="26" xfId="0" applyFont="1" applyFill="1" applyBorder="1" applyAlignment="1" applyProtection="1">
      <alignment horizontal="left" vertical="center"/>
      <protection hidden="1"/>
    </xf>
    <xf numFmtId="0" fontId="35" fillId="6" borderId="27" xfId="0" applyFont="1" applyFill="1" applyBorder="1" applyAlignment="1" applyProtection="1">
      <alignment horizontal="left" vertical="center"/>
      <protection hidden="1"/>
    </xf>
    <xf numFmtId="0" fontId="36" fillId="2" borderId="42" xfId="0" applyFont="1" applyFill="1" applyBorder="1" applyAlignment="1" applyProtection="1">
      <alignment horizontal="left" vertical="center"/>
      <protection hidden="1"/>
    </xf>
    <xf numFmtId="0" fontId="36" fillId="2" borderId="45" xfId="0" applyFont="1" applyFill="1" applyBorder="1" applyAlignment="1" applyProtection="1">
      <alignment horizontal="left" vertical="center"/>
      <protection hidden="1"/>
    </xf>
    <xf numFmtId="0" fontId="17" fillId="4" borderId="35" xfId="0" applyFont="1" applyFill="1" applyBorder="1" applyAlignment="1" applyProtection="1">
      <alignment horizontal="center" vertical="center"/>
      <protection locked="0"/>
    </xf>
    <xf numFmtId="0" fontId="17" fillId="4" borderId="42" xfId="0" applyFont="1" applyFill="1" applyBorder="1" applyAlignment="1" applyProtection="1">
      <alignment horizontal="center" vertical="center"/>
      <protection locked="0"/>
    </xf>
    <xf numFmtId="0" fontId="17" fillId="4" borderId="45" xfId="0" applyFont="1" applyFill="1" applyBorder="1" applyAlignment="1" applyProtection="1">
      <alignment horizontal="center" vertical="center"/>
      <protection locked="0"/>
    </xf>
    <xf numFmtId="4" fontId="15" fillId="4" borderId="40" xfId="0" applyNumberFormat="1" applyFont="1" applyFill="1" applyBorder="1" applyAlignment="1" applyProtection="1">
      <alignment horizontal="right" vertical="center"/>
      <protection locked="0"/>
    </xf>
    <xf numFmtId="4" fontId="15" fillId="4" borderId="55" xfId="0" applyNumberFormat="1" applyFont="1" applyFill="1" applyBorder="1" applyAlignment="1" applyProtection="1">
      <alignment horizontal="right" vertical="center"/>
      <protection locked="0"/>
    </xf>
    <xf numFmtId="4" fontId="15" fillId="4" borderId="66" xfId="0" applyNumberFormat="1" applyFont="1" applyFill="1" applyBorder="1" applyAlignment="1" applyProtection="1">
      <alignment horizontal="right" vertical="center"/>
      <protection locked="0"/>
    </xf>
    <xf numFmtId="0" fontId="36" fillId="2" borderId="59" xfId="0" applyFont="1" applyFill="1" applyBorder="1" applyAlignment="1" applyProtection="1">
      <alignment horizontal="left" vertical="center"/>
      <protection hidden="1"/>
    </xf>
    <xf numFmtId="0" fontId="36" fillId="2" borderId="60" xfId="0" applyFont="1" applyFill="1" applyBorder="1" applyAlignment="1" applyProtection="1">
      <alignment horizontal="left" vertical="center"/>
      <protection hidden="1"/>
    </xf>
    <xf numFmtId="0" fontId="14" fillId="0" borderId="35" xfId="0" applyFont="1" applyBorder="1" applyAlignment="1" applyProtection="1">
      <alignment horizontal="center" vertical="center"/>
      <protection hidden="1"/>
    </xf>
    <xf numFmtId="0" fontId="14" fillId="0" borderId="42" xfId="0" applyFont="1" applyBorder="1" applyAlignment="1" applyProtection="1">
      <alignment horizontal="center" vertical="center"/>
      <protection hidden="1"/>
    </xf>
    <xf numFmtId="0" fontId="14" fillId="0" borderId="43" xfId="0" applyFont="1" applyBorder="1" applyAlignment="1" applyProtection="1">
      <alignment horizontal="center" vertical="center"/>
      <protection hidden="1"/>
    </xf>
    <xf numFmtId="0" fontId="16" fillId="0" borderId="22" xfId="0" applyFont="1" applyBorder="1" applyAlignment="1" applyProtection="1">
      <alignment horizontal="center"/>
      <protection hidden="1"/>
    </xf>
    <xf numFmtId="0" fontId="23" fillId="5" borderId="20" xfId="0" applyFont="1" applyFill="1" applyBorder="1" applyAlignment="1" applyProtection="1">
      <alignment horizontal="left" vertical="center"/>
      <protection hidden="1"/>
    </xf>
    <xf numFmtId="0" fontId="23" fillId="5" borderId="24" xfId="0" applyFont="1" applyFill="1" applyBorder="1" applyAlignment="1" applyProtection="1">
      <alignment horizontal="left" vertical="center"/>
      <protection hidden="1"/>
    </xf>
    <xf numFmtId="0" fontId="23" fillId="5" borderId="34" xfId="0" applyFont="1" applyFill="1" applyBorder="1" applyAlignment="1" applyProtection="1">
      <alignment horizontal="left" vertical="center"/>
      <protection hidden="1"/>
    </xf>
    <xf numFmtId="0" fontId="24" fillId="5" borderId="20" xfId="0" applyFont="1" applyFill="1" applyBorder="1" applyAlignment="1" applyProtection="1">
      <alignment horizontal="left" vertical="center"/>
      <protection hidden="1"/>
    </xf>
    <xf numFmtId="0" fontId="24" fillId="5" borderId="24" xfId="0" applyFont="1" applyFill="1" applyBorder="1" applyAlignment="1" applyProtection="1">
      <alignment horizontal="left" vertical="center"/>
      <protection hidden="1"/>
    </xf>
    <xf numFmtId="0" fontId="24" fillId="5" borderId="34" xfId="0" applyFont="1" applyFill="1" applyBorder="1" applyAlignment="1" applyProtection="1">
      <alignment horizontal="left" vertical="center"/>
      <protection hidden="1"/>
    </xf>
    <xf numFmtId="49" fontId="15" fillId="0" borderId="48" xfId="0" applyNumberFormat="1" applyFont="1" applyBorder="1" applyAlignment="1" applyProtection="1">
      <alignment horizontal="center" vertical="center" wrapText="1"/>
      <protection hidden="1"/>
    </xf>
    <xf numFmtId="49" fontId="15" fillId="0" borderId="63" xfId="0" applyNumberFormat="1" applyFont="1" applyBorder="1" applyAlignment="1" applyProtection="1">
      <alignment horizontal="center" vertical="center" wrapText="1"/>
      <protection hidden="1"/>
    </xf>
    <xf numFmtId="49" fontId="15" fillId="0" borderId="46" xfId="0" applyNumberFormat="1" applyFont="1" applyBorder="1" applyAlignment="1" applyProtection="1">
      <alignment horizontal="center" vertical="center" wrapText="1"/>
      <protection hidden="1"/>
    </xf>
    <xf numFmtId="49" fontId="15" fillId="0" borderId="58" xfId="0" applyNumberFormat="1" applyFont="1" applyBorder="1" applyAlignment="1" applyProtection="1">
      <alignment horizontal="center" vertical="center" wrapText="1"/>
      <protection hidden="1"/>
    </xf>
    <xf numFmtId="49" fontId="15" fillId="0" borderId="47" xfId="0" applyNumberFormat="1" applyFont="1" applyBorder="1" applyAlignment="1" applyProtection="1">
      <alignment horizontal="center" vertical="center" wrapText="1"/>
      <protection hidden="1"/>
    </xf>
    <xf numFmtId="49" fontId="15" fillId="0" borderId="60" xfId="0" applyNumberFormat="1" applyFont="1" applyBorder="1" applyAlignment="1" applyProtection="1">
      <alignment horizontal="center" vertical="center" wrapText="1"/>
      <protection hidden="1"/>
    </xf>
    <xf numFmtId="49" fontId="15" fillId="0" borderId="14" xfId="0" applyNumberFormat="1" applyFont="1" applyBorder="1" applyAlignment="1" applyProtection="1">
      <alignment horizontal="center" vertical="center" wrapText="1"/>
      <protection hidden="1"/>
    </xf>
    <xf numFmtId="49" fontId="15" fillId="0" borderId="17" xfId="0" applyNumberFormat="1" applyFont="1" applyBorder="1" applyAlignment="1" applyProtection="1">
      <alignment horizontal="center" vertical="center" wrapText="1"/>
      <protection hidden="1"/>
    </xf>
    <xf numFmtId="49" fontId="15" fillId="0" borderId="16" xfId="0" applyNumberFormat="1" applyFont="1" applyBorder="1" applyAlignment="1" applyProtection="1">
      <alignment horizontal="center" vertical="center" wrapText="1"/>
      <protection hidden="1"/>
    </xf>
    <xf numFmtId="49" fontId="15" fillId="0" borderId="18" xfId="0" applyNumberFormat="1" applyFont="1" applyBorder="1" applyAlignment="1" applyProtection="1">
      <alignment horizontal="center" vertical="center" wrapText="1"/>
      <protection hidden="1"/>
    </xf>
    <xf numFmtId="0" fontId="14" fillId="0" borderId="45" xfId="0" applyFont="1" applyBorder="1" applyAlignment="1" applyProtection="1">
      <alignment horizontal="center" vertical="center"/>
      <protection hidden="1"/>
    </xf>
    <xf numFmtId="165" fontId="16" fillId="4" borderId="35" xfId="3" applyNumberFormat="1" applyFont="1" applyFill="1" applyBorder="1" applyAlignment="1" applyProtection="1">
      <alignment horizontal="right" vertical="center"/>
      <protection locked="0"/>
    </xf>
    <xf numFmtId="165" fontId="16" fillId="4" borderId="45" xfId="3" applyNumberFormat="1" applyFont="1" applyFill="1" applyBorder="1" applyAlignment="1" applyProtection="1">
      <alignment horizontal="right" vertical="center"/>
      <protection locked="0"/>
    </xf>
    <xf numFmtId="0" fontId="23" fillId="2" borderId="67" xfId="0" applyFont="1" applyFill="1" applyBorder="1" applyAlignment="1" applyProtection="1">
      <alignment horizontal="left" vertical="center"/>
      <protection hidden="1"/>
    </xf>
    <xf numFmtId="0" fontId="23" fillId="2" borderId="68" xfId="0" applyFont="1" applyFill="1" applyBorder="1" applyAlignment="1" applyProtection="1">
      <alignment horizontal="left" vertical="center"/>
      <protection hidden="1"/>
    </xf>
    <xf numFmtId="0" fontId="23" fillId="2" borderId="69" xfId="0" applyFont="1" applyFill="1" applyBorder="1" applyAlignment="1" applyProtection="1">
      <alignment horizontal="left" vertical="center"/>
      <protection hidden="1"/>
    </xf>
    <xf numFmtId="0" fontId="24" fillId="5" borderId="20" xfId="0" applyFont="1" applyFill="1" applyBorder="1" applyAlignment="1" applyProtection="1">
      <alignment horizontal="left" vertical="center" wrapText="1"/>
      <protection hidden="1"/>
    </xf>
    <xf numFmtId="0" fontId="16" fillId="0" borderId="0" xfId="0" applyFont="1" applyAlignment="1" applyProtection="1">
      <alignment horizontal="center"/>
      <protection hidden="1"/>
    </xf>
    <xf numFmtId="49" fontId="16" fillId="4" borderId="35" xfId="0" applyNumberFormat="1" applyFont="1" applyFill="1" applyBorder="1" applyAlignment="1" applyProtection="1">
      <alignment horizontal="right" vertical="center"/>
      <protection locked="0"/>
    </xf>
    <xf numFmtId="49" fontId="16" fillId="4" borderId="42" xfId="0" applyNumberFormat="1" applyFont="1" applyFill="1" applyBorder="1" applyAlignment="1" applyProtection="1">
      <alignment horizontal="right" vertical="center"/>
      <protection locked="0"/>
    </xf>
    <xf numFmtId="49" fontId="16" fillId="4" borderId="45" xfId="0" applyNumberFormat="1" applyFont="1" applyFill="1" applyBorder="1" applyAlignment="1" applyProtection="1">
      <alignment horizontal="right" vertical="center"/>
      <protection locked="0"/>
    </xf>
    <xf numFmtId="49" fontId="16" fillId="4" borderId="7" xfId="0" applyNumberFormat="1" applyFont="1" applyFill="1" applyBorder="1" applyAlignment="1" applyProtection="1">
      <alignment horizontal="right" vertical="center"/>
      <protection locked="0"/>
    </xf>
    <xf numFmtId="49" fontId="16" fillId="4" borderId="8" xfId="0" applyNumberFormat="1" applyFont="1" applyFill="1" applyBorder="1" applyAlignment="1" applyProtection="1">
      <alignment horizontal="right" vertical="center"/>
      <protection locked="0"/>
    </xf>
    <xf numFmtId="49" fontId="16" fillId="4" borderId="61" xfId="0" applyNumberFormat="1" applyFont="1" applyFill="1" applyBorder="1" applyAlignment="1" applyProtection="1">
      <alignment horizontal="right" vertical="center"/>
      <protection locked="0"/>
    </xf>
    <xf numFmtId="0" fontId="23" fillId="2" borderId="20" xfId="0" applyFont="1" applyFill="1" applyBorder="1" applyAlignment="1" applyProtection="1">
      <alignment horizontal="left" vertical="center"/>
      <protection hidden="1"/>
    </xf>
    <xf numFmtId="0" fontId="23" fillId="2" borderId="24" xfId="0" applyFont="1" applyFill="1" applyBorder="1" applyAlignment="1" applyProtection="1">
      <alignment horizontal="left" vertical="center"/>
      <protection hidden="1"/>
    </xf>
    <xf numFmtId="49" fontId="15" fillId="0" borderId="31" xfId="0" applyNumberFormat="1" applyFont="1" applyBorder="1" applyAlignment="1" applyProtection="1">
      <alignment horizontal="center" vertical="center" wrapText="1"/>
      <protection hidden="1"/>
    </xf>
    <xf numFmtId="49" fontId="15" fillId="0" borderId="32" xfId="0" applyNumberFormat="1" applyFont="1" applyBorder="1" applyAlignment="1" applyProtection="1">
      <alignment horizontal="center" vertical="center" wrapText="1"/>
      <protection hidden="1"/>
    </xf>
    <xf numFmtId="49" fontId="15" fillId="0" borderId="26" xfId="0" applyNumberFormat="1" applyFont="1" applyBorder="1" applyAlignment="1" applyProtection="1">
      <alignment horizontal="center" vertical="center" wrapText="1"/>
      <protection hidden="1"/>
    </xf>
    <xf numFmtId="49" fontId="15" fillId="0" borderId="59" xfId="0" applyNumberFormat="1" applyFont="1" applyBorder="1" applyAlignment="1" applyProtection="1">
      <alignment horizontal="center" vertical="center" wrapText="1"/>
      <protection hidden="1"/>
    </xf>
    <xf numFmtId="49" fontId="15" fillId="0" borderId="49" xfId="0" applyNumberFormat="1" applyFont="1" applyBorder="1" applyAlignment="1" applyProtection="1">
      <alignment horizontal="center" vertical="center" wrapText="1"/>
      <protection hidden="1"/>
    </xf>
    <xf numFmtId="49" fontId="15" fillId="0" borderId="50" xfId="0" applyNumberFormat="1" applyFont="1" applyBorder="1" applyAlignment="1" applyProtection="1">
      <alignment horizontal="center" vertical="center" wrapText="1"/>
      <protection hidden="1"/>
    </xf>
    <xf numFmtId="165" fontId="16" fillId="4" borderId="42" xfId="3" applyNumberFormat="1" applyFont="1" applyFill="1" applyBorder="1" applyAlignment="1" applyProtection="1">
      <alignment horizontal="right" vertical="center"/>
      <protection locked="0"/>
    </xf>
    <xf numFmtId="49" fontId="14" fillId="0" borderId="35" xfId="0" applyNumberFormat="1" applyFont="1" applyBorder="1" applyAlignment="1" applyProtection="1">
      <alignment horizontal="center" vertical="center" wrapText="1"/>
      <protection hidden="1"/>
    </xf>
    <xf numFmtId="49" fontId="14" fillId="0" borderId="42" xfId="0" applyNumberFormat="1" applyFont="1" applyBorder="1" applyAlignment="1" applyProtection="1">
      <alignment horizontal="center" vertical="center" wrapText="1"/>
      <protection hidden="1"/>
    </xf>
    <xf numFmtId="10" fontId="16" fillId="4" borderId="1" xfId="0" applyNumberFormat="1" applyFont="1" applyFill="1" applyBorder="1" applyAlignment="1" applyProtection="1">
      <alignment horizontal="center" vertical="center"/>
      <protection locked="0"/>
    </xf>
    <xf numFmtId="4" fontId="16" fillId="4" borderId="1" xfId="3" applyNumberFormat="1" applyFont="1" applyFill="1" applyBorder="1" applyAlignment="1" applyProtection="1">
      <alignment horizontal="right" vertical="center"/>
      <protection locked="0"/>
    </xf>
    <xf numFmtId="4" fontId="16" fillId="4" borderId="35" xfId="3" applyNumberFormat="1" applyFont="1" applyFill="1" applyBorder="1" applyAlignment="1" applyProtection="1">
      <alignment horizontal="right" vertical="center"/>
      <protection locked="0"/>
    </xf>
    <xf numFmtId="10" fontId="17" fillId="0" borderId="20" xfId="3" applyNumberFormat="1" applyFont="1" applyFill="1" applyBorder="1" applyAlignment="1" applyProtection="1">
      <alignment horizontal="right" vertical="center" indent="1"/>
      <protection hidden="1"/>
    </xf>
    <xf numFmtId="10" fontId="17" fillId="0" borderId="34" xfId="3" applyNumberFormat="1" applyFont="1" applyFill="1" applyBorder="1" applyAlignment="1" applyProtection="1">
      <alignment horizontal="right" vertical="center" indent="1"/>
      <protection hidden="1"/>
    </xf>
    <xf numFmtId="49" fontId="14" fillId="0" borderId="45" xfId="0" applyNumberFormat="1" applyFont="1" applyBorder="1" applyAlignment="1" applyProtection="1">
      <alignment horizontal="center" vertical="center" wrapText="1"/>
      <protection hidden="1"/>
    </xf>
    <xf numFmtId="0" fontId="32" fillId="0" borderId="0" xfId="0" applyFont="1" applyAlignment="1" applyProtection="1">
      <alignment vertical="top" wrapText="1"/>
      <protection hidden="1"/>
    </xf>
    <xf numFmtId="0" fontId="32" fillId="0" borderId="0" xfId="0" applyFont="1" applyAlignment="1" applyProtection="1">
      <alignment horizontal="left" vertical="top" wrapText="1"/>
      <protection hidden="1"/>
    </xf>
    <xf numFmtId="10" fontId="16" fillId="4" borderId="6" xfId="0" applyNumberFormat="1" applyFont="1" applyFill="1" applyBorder="1" applyAlignment="1" applyProtection="1">
      <alignment horizontal="center" vertical="center"/>
      <protection locked="0"/>
    </xf>
    <xf numFmtId="4" fontId="16" fillId="4" borderId="6" xfId="3" applyNumberFormat="1" applyFont="1" applyFill="1" applyBorder="1" applyAlignment="1" applyProtection="1">
      <alignment horizontal="right" vertical="center"/>
      <protection locked="0"/>
    </xf>
    <xf numFmtId="4" fontId="16" fillId="4" borderId="7" xfId="3" applyNumberFormat="1" applyFont="1" applyFill="1" applyBorder="1" applyAlignment="1" applyProtection="1">
      <alignment horizontal="right" vertical="center"/>
      <protection locked="0"/>
    </xf>
    <xf numFmtId="165" fontId="17" fillId="0" borderId="20" xfId="3" applyNumberFormat="1" applyFont="1" applyFill="1" applyBorder="1" applyAlignment="1" applyProtection="1">
      <alignment horizontal="right" vertical="center"/>
      <protection hidden="1"/>
    </xf>
    <xf numFmtId="165" fontId="17" fillId="0" borderId="34" xfId="3" applyNumberFormat="1" applyFont="1" applyFill="1" applyBorder="1" applyAlignment="1" applyProtection="1">
      <alignment horizontal="right" vertical="center"/>
      <protection hidden="1"/>
    </xf>
    <xf numFmtId="49" fontId="14" fillId="0" borderId="40" xfId="0" applyNumberFormat="1" applyFont="1" applyBorder="1" applyAlignment="1" applyProtection="1">
      <alignment horizontal="center" vertical="center" wrapText="1"/>
      <protection hidden="1"/>
    </xf>
    <xf numFmtId="49" fontId="14" fillId="0" borderId="66" xfId="0" applyNumberFormat="1" applyFont="1" applyBorder="1" applyAlignment="1" applyProtection="1">
      <alignment horizontal="center" vertical="center" wrapText="1"/>
      <protection hidden="1"/>
    </xf>
    <xf numFmtId="49" fontId="24" fillId="5" borderId="31" xfId="0" applyNumberFormat="1" applyFont="1" applyFill="1" applyBorder="1" applyAlignment="1" applyProtection="1">
      <alignment horizontal="center" vertical="center" wrapText="1"/>
      <protection hidden="1"/>
    </xf>
    <xf numFmtId="49" fontId="24" fillId="5" borderId="33" xfId="0" applyNumberFormat="1" applyFont="1" applyFill="1" applyBorder="1" applyAlignment="1" applyProtection="1">
      <alignment horizontal="center" vertical="center" wrapText="1"/>
      <protection hidden="1"/>
    </xf>
    <xf numFmtId="49" fontId="24" fillId="5" borderId="20" xfId="0" applyNumberFormat="1" applyFont="1" applyFill="1" applyBorder="1" applyAlignment="1" applyProtection="1">
      <alignment horizontal="center" vertical="center" wrapText="1"/>
      <protection hidden="1"/>
    </xf>
    <xf numFmtId="49" fontId="24" fillId="5" borderId="34" xfId="0" applyNumberFormat="1" applyFont="1" applyFill="1" applyBorder="1" applyAlignment="1" applyProtection="1">
      <alignment horizontal="center" vertical="center" wrapText="1"/>
      <protection hidden="1"/>
    </xf>
    <xf numFmtId="49" fontId="24" fillId="5" borderId="25" xfId="0" applyNumberFormat="1" applyFont="1" applyFill="1" applyBorder="1" applyAlignment="1" applyProtection="1">
      <alignment horizontal="left" vertical="center" wrapText="1"/>
      <protection hidden="1"/>
    </xf>
    <xf numFmtId="49" fontId="24" fillId="5" borderId="26" xfId="0" applyNumberFormat="1" applyFont="1" applyFill="1" applyBorder="1" applyAlignment="1" applyProtection="1">
      <alignment horizontal="left" vertical="center" wrapText="1"/>
      <protection hidden="1"/>
    </xf>
    <xf numFmtId="49" fontId="24" fillId="5" borderId="27" xfId="0" applyNumberFormat="1" applyFont="1" applyFill="1" applyBorder="1" applyAlignment="1" applyProtection="1">
      <alignment horizontal="left" vertical="center" wrapText="1"/>
      <protection hidden="1"/>
    </xf>
    <xf numFmtId="49" fontId="24" fillId="5" borderId="28" xfId="0" applyNumberFormat="1" applyFont="1" applyFill="1" applyBorder="1" applyAlignment="1" applyProtection="1">
      <alignment horizontal="left" vertical="center" wrapText="1"/>
      <protection hidden="1"/>
    </xf>
    <xf numFmtId="49" fontId="24" fillId="5" borderId="0" xfId="0" applyNumberFormat="1" applyFont="1" applyFill="1" applyAlignment="1" applyProtection="1">
      <alignment horizontal="left" vertical="center" wrapText="1"/>
      <protection hidden="1"/>
    </xf>
    <xf numFmtId="49" fontId="24" fillId="5" borderId="29" xfId="0" applyNumberFormat="1" applyFont="1" applyFill="1" applyBorder="1" applyAlignment="1" applyProtection="1">
      <alignment horizontal="left" vertical="center" wrapText="1"/>
      <protection hidden="1"/>
    </xf>
    <xf numFmtId="49" fontId="24" fillId="5" borderId="9" xfId="0" applyNumberFormat="1" applyFont="1" applyFill="1" applyBorder="1" applyAlignment="1" applyProtection="1">
      <alignment horizontal="left" vertical="center" wrapText="1"/>
      <protection hidden="1"/>
    </xf>
    <xf numFmtId="49" fontId="24" fillId="5" borderId="22" xfId="0" applyNumberFormat="1" applyFont="1" applyFill="1" applyBorder="1" applyAlignment="1" applyProtection="1">
      <alignment horizontal="left" vertical="center" wrapText="1"/>
      <protection hidden="1"/>
    </xf>
    <xf numFmtId="49" fontId="24" fillId="5" borderId="30" xfId="0" applyNumberFormat="1" applyFont="1" applyFill="1" applyBorder="1" applyAlignment="1" applyProtection="1">
      <alignment horizontal="left" vertical="center" wrapText="1"/>
      <protection hidden="1"/>
    </xf>
    <xf numFmtId="49" fontId="24" fillId="5" borderId="20" xfId="0" applyNumberFormat="1" applyFont="1" applyFill="1" applyBorder="1" applyAlignment="1" applyProtection="1">
      <alignment horizontal="left" vertical="center" wrapText="1"/>
      <protection hidden="1"/>
    </xf>
    <xf numFmtId="49" fontId="24" fillId="5" borderId="24" xfId="0" applyNumberFormat="1" applyFont="1" applyFill="1" applyBorder="1" applyAlignment="1" applyProtection="1">
      <alignment horizontal="left" vertical="center" wrapText="1"/>
      <protection hidden="1"/>
    </xf>
    <xf numFmtId="49" fontId="24" fillId="5" borderId="34" xfId="0" applyNumberFormat="1" applyFont="1" applyFill="1" applyBorder="1" applyAlignment="1" applyProtection="1">
      <alignment horizontal="left" vertical="center" wrapText="1"/>
      <protection hidden="1"/>
    </xf>
    <xf numFmtId="49" fontId="15" fillId="0" borderId="41" xfId="0" applyNumberFormat="1" applyFont="1" applyBorder="1" applyAlignment="1" applyProtection="1">
      <alignment horizontal="center" vertical="center" wrapText="1"/>
      <protection hidden="1"/>
    </xf>
    <xf numFmtId="49" fontId="15" fillId="0" borderId="0" xfId="0" applyNumberFormat="1" applyFont="1" applyAlignment="1" applyProtection="1">
      <alignment horizontal="center" vertical="center" wrapText="1"/>
      <protection hidden="1"/>
    </xf>
    <xf numFmtId="49" fontId="15" fillId="0" borderId="36" xfId="0" applyNumberFormat="1" applyFont="1" applyBorder="1" applyAlignment="1" applyProtection="1">
      <alignment horizontal="center" vertical="center" wrapText="1"/>
      <protection hidden="1"/>
    </xf>
    <xf numFmtId="0" fontId="15" fillId="0" borderId="26" xfId="0" applyFont="1" applyBorder="1" applyAlignment="1" applyProtection="1">
      <alignment horizontal="center" vertical="center"/>
      <protection hidden="1"/>
    </xf>
    <xf numFmtId="49" fontId="16" fillId="4" borderId="35" xfId="0" applyNumberFormat="1" applyFont="1" applyFill="1" applyBorder="1" applyAlignment="1" applyProtection="1">
      <alignment horizontal="left" vertical="center" wrapText="1"/>
      <protection locked="0"/>
    </xf>
    <xf numFmtId="49" fontId="16" fillId="4" borderId="45" xfId="0" applyNumberFormat="1" applyFont="1" applyFill="1" applyBorder="1" applyAlignment="1" applyProtection="1">
      <alignment horizontal="left" vertical="center" wrapText="1"/>
      <protection locked="0"/>
    </xf>
    <xf numFmtId="49" fontId="14" fillId="0" borderId="48" xfId="0" applyNumberFormat="1" applyFont="1" applyBorder="1" applyAlignment="1" applyProtection="1">
      <alignment horizontal="center" vertical="center" wrapText="1"/>
      <protection hidden="1"/>
    </xf>
    <xf numFmtId="49" fontId="14" fillId="0" borderId="63" xfId="0" applyNumberFormat="1" applyFont="1" applyBorder="1" applyAlignment="1" applyProtection="1">
      <alignment horizontal="center" vertical="center" wrapText="1"/>
      <protection hidden="1"/>
    </xf>
    <xf numFmtId="49" fontId="14" fillId="0" borderId="47" xfId="0" applyNumberFormat="1" applyFont="1" applyBorder="1" applyAlignment="1" applyProtection="1">
      <alignment horizontal="center" vertical="center" wrapText="1"/>
      <protection hidden="1"/>
    </xf>
    <xf numFmtId="49" fontId="14" fillId="0" borderId="60" xfId="0" applyNumberFormat="1" applyFont="1" applyBorder="1" applyAlignment="1" applyProtection="1">
      <alignment horizontal="center" vertical="center" wrapText="1"/>
      <protection hidden="1"/>
    </xf>
    <xf numFmtId="49" fontId="16" fillId="4" borderId="7" xfId="0" applyNumberFormat="1" applyFont="1" applyFill="1" applyBorder="1" applyAlignment="1" applyProtection="1">
      <alignment horizontal="left" vertical="center" wrapText="1"/>
      <protection locked="0"/>
    </xf>
    <xf numFmtId="49" fontId="16" fillId="4" borderId="61" xfId="0" applyNumberFormat="1" applyFont="1" applyFill="1" applyBorder="1" applyAlignment="1" applyProtection="1">
      <alignment horizontal="left" vertical="center" wrapText="1"/>
      <protection locked="0"/>
    </xf>
    <xf numFmtId="165" fontId="16" fillId="4" borderId="35" xfId="3" applyNumberFormat="1" applyFont="1" applyFill="1" applyBorder="1" applyAlignment="1" applyProtection="1">
      <alignment vertical="center"/>
      <protection locked="0"/>
    </xf>
    <xf numFmtId="165" fontId="16" fillId="4" borderId="45" xfId="3" applyNumberFormat="1" applyFont="1" applyFill="1" applyBorder="1" applyAlignment="1" applyProtection="1">
      <alignment vertical="center"/>
      <protection locked="0"/>
    </xf>
    <xf numFmtId="165" fontId="16" fillId="4" borderId="7" xfId="3" applyNumberFormat="1" applyFont="1" applyFill="1" applyBorder="1" applyAlignment="1" applyProtection="1">
      <alignment horizontal="right" vertical="center"/>
      <protection locked="0"/>
    </xf>
    <xf numFmtId="165" fontId="16" fillId="4" borderId="61" xfId="3" applyNumberFormat="1" applyFont="1" applyFill="1" applyBorder="1" applyAlignment="1" applyProtection="1">
      <alignment horizontal="right" vertical="center"/>
      <protection locked="0"/>
    </xf>
    <xf numFmtId="49" fontId="24" fillId="2" borderId="20" xfId="0" applyNumberFormat="1" applyFont="1" applyFill="1" applyBorder="1" applyAlignment="1" applyProtection="1">
      <alignment horizontal="left" vertical="center" wrapText="1"/>
      <protection hidden="1"/>
    </xf>
    <xf numFmtId="49" fontId="24" fillId="2" borderId="24" xfId="0" applyNumberFormat="1" applyFont="1" applyFill="1" applyBorder="1" applyAlignment="1" applyProtection="1">
      <alignment horizontal="left" vertical="center" wrapText="1"/>
      <protection hidden="1"/>
    </xf>
    <xf numFmtId="0" fontId="23" fillId="5" borderId="20" xfId="0" applyFont="1" applyFill="1" applyBorder="1" applyAlignment="1" applyProtection="1">
      <alignment horizontal="left" vertical="center" wrapText="1"/>
      <protection hidden="1"/>
    </xf>
    <xf numFmtId="49" fontId="24" fillId="2" borderId="34" xfId="0" applyNumberFormat="1" applyFont="1" applyFill="1" applyBorder="1" applyAlignment="1" applyProtection="1">
      <alignment horizontal="left" vertical="center" wrapText="1"/>
      <protection hidden="1"/>
    </xf>
    <xf numFmtId="49" fontId="14" fillId="0" borderId="49" xfId="0" applyNumberFormat="1" applyFont="1" applyBorder="1" applyAlignment="1" applyProtection="1">
      <alignment horizontal="center" vertical="center" wrapText="1"/>
      <protection hidden="1"/>
    </xf>
    <xf numFmtId="49" fontId="14" fillId="0" borderId="50" xfId="0" applyNumberFormat="1" applyFont="1" applyBorder="1" applyAlignment="1" applyProtection="1">
      <alignment horizontal="center" vertical="center" wrapText="1"/>
      <protection hidden="1"/>
    </xf>
    <xf numFmtId="0" fontId="15" fillId="0" borderId="48" xfId="0" applyFont="1" applyBorder="1" applyAlignment="1" applyProtection="1">
      <alignment horizontal="center" vertical="center"/>
      <protection hidden="1"/>
    </xf>
    <xf numFmtId="0" fontId="15" fillId="0" borderId="63" xfId="0" applyFont="1" applyBorder="1" applyAlignment="1" applyProtection="1">
      <alignment horizontal="center" vertical="center"/>
      <protection hidden="1"/>
    </xf>
    <xf numFmtId="0" fontId="15" fillId="0" borderId="46" xfId="0" applyFont="1" applyBorder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15" fillId="0" borderId="58" xfId="0" applyFont="1" applyBorder="1" applyAlignment="1" applyProtection="1">
      <alignment horizontal="center" vertical="center"/>
      <protection hidden="1"/>
    </xf>
    <xf numFmtId="0" fontId="15" fillId="0" borderId="47" xfId="0" applyFont="1" applyBorder="1" applyAlignment="1" applyProtection="1">
      <alignment horizontal="center" vertical="center"/>
      <protection hidden="1"/>
    </xf>
    <xf numFmtId="0" fontId="15" fillId="0" borderId="59" xfId="0" applyFont="1" applyBorder="1" applyAlignment="1" applyProtection="1">
      <alignment horizontal="center" vertical="center"/>
      <protection hidden="1"/>
    </xf>
    <xf numFmtId="0" fontId="15" fillId="0" borderId="60" xfId="0" applyFont="1" applyBorder="1" applyAlignment="1" applyProtection="1">
      <alignment horizontal="center" vertical="center"/>
      <protection hidden="1"/>
    </xf>
    <xf numFmtId="165" fontId="16" fillId="4" borderId="8" xfId="3" applyNumberFormat="1" applyFont="1" applyFill="1" applyBorder="1" applyAlignment="1" applyProtection="1">
      <alignment horizontal="right" vertical="center"/>
      <protection locked="0"/>
    </xf>
    <xf numFmtId="0" fontId="16" fillId="0" borderId="6" xfId="0" applyFont="1" applyBorder="1" applyAlignment="1" applyProtection="1">
      <alignment horizontal="left" vertical="center"/>
      <protection hidden="1"/>
    </xf>
    <xf numFmtId="167" fontId="16" fillId="3" borderId="35" xfId="0" applyNumberFormat="1" applyFont="1" applyFill="1" applyBorder="1" applyAlignment="1" applyProtection="1">
      <alignment horizontal="center" vertical="center"/>
      <protection hidden="1"/>
    </xf>
    <xf numFmtId="167" fontId="16" fillId="3" borderId="45" xfId="0" applyNumberFormat="1" applyFont="1" applyFill="1" applyBorder="1" applyAlignment="1" applyProtection="1">
      <alignment horizontal="center" vertical="center"/>
      <protection hidden="1"/>
    </xf>
    <xf numFmtId="0" fontId="14" fillId="0" borderId="1" xfId="0" applyFont="1" applyBorder="1" applyAlignment="1" applyProtection="1">
      <alignment horizontal="center" vertical="center"/>
      <protection hidden="1"/>
    </xf>
    <xf numFmtId="0" fontId="16" fillId="0" borderId="1" xfId="0" applyFont="1" applyBorder="1" applyAlignment="1" applyProtection="1">
      <alignment horizontal="left" vertical="center"/>
      <protection hidden="1"/>
    </xf>
    <xf numFmtId="165" fontId="17" fillId="0" borderId="35" xfId="3" applyNumberFormat="1" applyFont="1" applyFill="1" applyBorder="1" applyAlignment="1" applyProtection="1">
      <alignment horizontal="right" vertical="center"/>
      <protection hidden="1"/>
    </xf>
    <xf numFmtId="165" fontId="17" fillId="0" borderId="43" xfId="3" applyNumberFormat="1" applyFont="1" applyFill="1" applyBorder="1" applyAlignment="1" applyProtection="1">
      <alignment horizontal="right" vertical="center"/>
      <protection hidden="1"/>
    </xf>
    <xf numFmtId="165" fontId="16" fillId="0" borderId="1" xfId="3" applyNumberFormat="1" applyFont="1" applyFill="1" applyBorder="1" applyAlignment="1" applyProtection="1">
      <alignment horizontal="right" vertical="center"/>
      <protection hidden="1"/>
    </xf>
    <xf numFmtId="165" fontId="17" fillId="0" borderId="7" xfId="3" applyNumberFormat="1" applyFont="1" applyFill="1" applyBorder="1" applyAlignment="1" applyProtection="1">
      <alignment horizontal="right" vertical="center"/>
      <protection hidden="1"/>
    </xf>
    <xf numFmtId="165" fontId="17" fillId="0" borderId="65" xfId="3" applyNumberFormat="1" applyFont="1" applyFill="1" applyBorder="1" applyAlignment="1" applyProtection="1">
      <alignment horizontal="right" vertical="center"/>
      <protection hidden="1"/>
    </xf>
    <xf numFmtId="167" fontId="16" fillId="3" borderId="7" xfId="0" applyNumberFormat="1" applyFont="1" applyFill="1" applyBorder="1" applyAlignment="1" applyProtection="1">
      <alignment horizontal="center" vertical="center"/>
      <protection hidden="1"/>
    </xf>
    <xf numFmtId="167" fontId="16" fillId="3" borderId="61" xfId="0" applyNumberFormat="1" applyFont="1" applyFill="1" applyBorder="1" applyAlignment="1" applyProtection="1">
      <alignment horizontal="center" vertical="center"/>
      <protection hidden="1"/>
    </xf>
    <xf numFmtId="165" fontId="16" fillId="4" borderId="43" xfId="3" applyNumberFormat="1" applyFont="1" applyFill="1" applyBorder="1" applyAlignment="1" applyProtection="1">
      <alignment horizontal="right" vertical="center"/>
      <protection locked="0"/>
    </xf>
    <xf numFmtId="0" fontId="15" fillId="0" borderId="49" xfId="0" applyFont="1" applyBorder="1" applyAlignment="1" applyProtection="1">
      <alignment horizontal="center" vertical="center"/>
      <protection hidden="1"/>
    </xf>
    <xf numFmtId="0" fontId="15" fillId="0" borderId="54" xfId="0" applyFont="1" applyBorder="1" applyAlignment="1" applyProtection="1">
      <alignment horizontal="center" vertical="center"/>
      <protection hidden="1"/>
    </xf>
    <xf numFmtId="0" fontId="15" fillId="0" borderId="41" xfId="0" applyFont="1" applyBorder="1" applyAlignment="1" applyProtection="1">
      <alignment horizontal="center" vertical="center"/>
      <protection hidden="1"/>
    </xf>
    <xf numFmtId="0" fontId="15" fillId="0" borderId="48" xfId="0" applyFont="1" applyBorder="1" applyAlignment="1" applyProtection="1">
      <alignment horizontal="center" vertical="center" wrapText="1"/>
      <protection hidden="1"/>
    </xf>
    <xf numFmtId="0" fontId="15" fillId="0" borderId="46" xfId="0" applyFont="1" applyBorder="1" applyAlignment="1" applyProtection="1">
      <alignment horizontal="center" vertical="center" wrapText="1"/>
      <protection hidden="1"/>
    </xf>
    <xf numFmtId="0" fontId="15" fillId="0" borderId="47" xfId="0" applyFont="1" applyBorder="1" applyAlignment="1" applyProtection="1">
      <alignment horizontal="center" vertical="center" wrapText="1"/>
      <protection hidden="1"/>
    </xf>
    <xf numFmtId="0" fontId="15" fillId="0" borderId="13" xfId="0" applyFont="1" applyBorder="1" applyAlignment="1" applyProtection="1">
      <alignment horizontal="center" vertical="center" wrapText="1"/>
      <protection hidden="1"/>
    </xf>
    <xf numFmtId="0" fontId="15" fillId="0" borderId="14" xfId="0" applyFont="1" applyBorder="1" applyAlignment="1" applyProtection="1">
      <alignment horizontal="center" vertical="center" wrapText="1"/>
      <protection hidden="1"/>
    </xf>
    <xf numFmtId="0" fontId="15" fillId="0" borderId="17" xfId="0" applyFont="1" applyBorder="1" applyAlignment="1" applyProtection="1">
      <alignment horizontal="center" vertical="center" wrapText="1"/>
      <protection hidden="1"/>
    </xf>
    <xf numFmtId="0" fontId="24" fillId="2" borderId="20" xfId="0" applyFont="1" applyFill="1" applyBorder="1" applyAlignment="1" applyProtection="1">
      <alignment horizontal="left" vertical="center"/>
      <protection hidden="1"/>
    </xf>
    <xf numFmtId="0" fontId="24" fillId="2" borderId="24" xfId="0" applyFont="1" applyFill="1" applyBorder="1" applyAlignment="1" applyProtection="1">
      <alignment horizontal="left" vertical="center"/>
      <protection hidden="1"/>
    </xf>
    <xf numFmtId="0" fontId="24" fillId="2" borderId="34" xfId="0" applyFont="1" applyFill="1" applyBorder="1" applyAlignment="1" applyProtection="1">
      <alignment horizontal="left" vertical="center"/>
      <protection hidden="1"/>
    </xf>
    <xf numFmtId="167" fontId="16" fillId="4" borderId="35" xfId="3" applyNumberFormat="1" applyFont="1" applyFill="1" applyBorder="1" applyAlignment="1" applyProtection="1">
      <alignment horizontal="center" vertical="center"/>
      <protection locked="0"/>
    </xf>
    <xf numFmtId="167" fontId="16" fillId="4" borderId="45" xfId="3" applyNumberFormat="1" applyFont="1" applyFill="1" applyBorder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horizontal="left" vertical="center"/>
      <protection hidden="1"/>
    </xf>
    <xf numFmtId="0" fontId="15" fillId="0" borderId="8" xfId="0" applyFont="1" applyBorder="1" applyAlignment="1" applyProtection="1">
      <alignment horizontal="left" vertical="center"/>
      <protection hidden="1"/>
    </xf>
    <xf numFmtId="0" fontId="15" fillId="0" borderId="61" xfId="0" applyFont="1" applyBorder="1" applyAlignment="1" applyProtection="1">
      <alignment horizontal="left" vertical="center"/>
      <protection hidden="1"/>
    </xf>
    <xf numFmtId="0" fontId="17" fillId="5" borderId="20" xfId="0" applyFont="1" applyFill="1" applyBorder="1" applyAlignment="1" applyProtection="1">
      <alignment horizontal="left" vertical="center" wrapText="1"/>
      <protection hidden="1"/>
    </xf>
    <xf numFmtId="0" fontId="17" fillId="5" borderId="24" xfId="0" applyFont="1" applyFill="1" applyBorder="1" applyAlignment="1" applyProtection="1">
      <alignment horizontal="left" vertical="center" wrapText="1"/>
      <protection hidden="1"/>
    </xf>
    <xf numFmtId="0" fontId="17" fillId="5" borderId="34" xfId="0" applyFont="1" applyFill="1" applyBorder="1" applyAlignment="1" applyProtection="1">
      <alignment horizontal="left" vertical="center" wrapText="1"/>
      <protection hidden="1"/>
    </xf>
    <xf numFmtId="0" fontId="22" fillId="5" borderId="20" xfId="0" applyFont="1" applyFill="1" applyBorder="1" applyAlignment="1" applyProtection="1">
      <alignment horizontal="left" vertical="center" wrapText="1"/>
      <protection hidden="1"/>
    </xf>
    <xf numFmtId="0" fontId="22" fillId="5" borderId="24" xfId="0" applyFont="1" applyFill="1" applyBorder="1" applyAlignment="1" applyProtection="1">
      <alignment horizontal="left" vertical="center" wrapText="1"/>
      <protection hidden="1"/>
    </xf>
    <xf numFmtId="0" fontId="22" fillId="5" borderId="34" xfId="0" applyFont="1" applyFill="1" applyBorder="1" applyAlignment="1" applyProtection="1">
      <alignment horizontal="left" vertical="center" wrapText="1"/>
      <protection hidden="1"/>
    </xf>
    <xf numFmtId="165" fontId="17" fillId="0" borderId="20" xfId="3" applyNumberFormat="1" applyFont="1" applyFill="1" applyBorder="1" applyAlignment="1" applyProtection="1">
      <alignment vertical="center"/>
      <protection hidden="1"/>
    </xf>
    <xf numFmtId="165" fontId="17" fillId="0" borderId="34" xfId="3" applyNumberFormat="1" applyFont="1" applyFill="1" applyBorder="1" applyAlignment="1" applyProtection="1">
      <alignment vertical="center"/>
      <protection hidden="1"/>
    </xf>
    <xf numFmtId="0" fontId="17" fillId="7" borderId="20" xfId="0" applyFont="1" applyFill="1" applyBorder="1" applyAlignment="1" applyProtection="1">
      <alignment horizontal="left" vertical="center" wrapText="1"/>
      <protection hidden="1"/>
    </xf>
    <xf numFmtId="0" fontId="17" fillId="7" borderId="24" xfId="0" applyFont="1" applyFill="1" applyBorder="1" applyAlignment="1" applyProtection="1">
      <alignment horizontal="left" vertical="center" wrapText="1"/>
      <protection hidden="1"/>
    </xf>
    <xf numFmtId="0" fontId="17" fillId="7" borderId="34" xfId="0" applyFont="1" applyFill="1" applyBorder="1" applyAlignment="1" applyProtection="1">
      <alignment horizontal="left" vertical="center" wrapText="1"/>
      <protection hidden="1"/>
    </xf>
    <xf numFmtId="0" fontId="23" fillId="5" borderId="24" xfId="0" applyFont="1" applyFill="1" applyBorder="1" applyAlignment="1" applyProtection="1">
      <alignment horizontal="left" vertical="center" wrapText="1"/>
      <protection hidden="1"/>
    </xf>
    <xf numFmtId="0" fontId="23" fillId="5" borderId="34" xfId="0" applyFont="1" applyFill="1" applyBorder="1" applyAlignment="1" applyProtection="1">
      <alignment horizontal="left" vertical="center" wrapText="1"/>
      <protection hidden="1"/>
    </xf>
    <xf numFmtId="49" fontId="17" fillId="3" borderId="24" xfId="0" applyNumberFormat="1" applyFont="1" applyFill="1" applyBorder="1" applyAlignment="1" applyProtection="1">
      <alignment horizontal="center" vertical="center"/>
      <protection hidden="1"/>
    </xf>
    <xf numFmtId="49" fontId="17" fillId="3" borderId="34" xfId="0" applyNumberFormat="1" applyFont="1" applyFill="1" applyBorder="1" applyAlignment="1" applyProtection="1">
      <alignment horizontal="center" vertical="center"/>
      <protection hidden="1"/>
    </xf>
    <xf numFmtId="0" fontId="13" fillId="0" borderId="25" xfId="0" applyFont="1" applyBorder="1" applyAlignment="1" applyProtection="1">
      <alignment horizontal="center"/>
      <protection hidden="1"/>
    </xf>
    <xf numFmtId="0" fontId="13" fillId="0" borderId="26" xfId="0" applyFont="1" applyBorder="1" applyAlignment="1" applyProtection="1">
      <alignment horizontal="center"/>
      <protection hidden="1"/>
    </xf>
    <xf numFmtId="0" fontId="16" fillId="0" borderId="20" xfId="0" applyFont="1" applyBorder="1" applyAlignment="1" applyProtection="1">
      <alignment horizontal="right" vertical="center"/>
      <protection hidden="1"/>
    </xf>
    <xf numFmtId="0" fontId="16" fillId="0" borderId="24" xfId="0" applyFont="1" applyBorder="1" applyAlignment="1" applyProtection="1">
      <alignment horizontal="right" vertical="center"/>
      <protection hidden="1"/>
    </xf>
    <xf numFmtId="165" fontId="16" fillId="0" borderId="6" xfId="3" applyNumberFormat="1" applyFont="1" applyFill="1" applyBorder="1" applyAlignment="1" applyProtection="1">
      <alignment horizontal="right" vertical="center"/>
      <protection hidden="1"/>
    </xf>
    <xf numFmtId="0" fontId="15" fillId="0" borderId="35" xfId="0" applyFont="1" applyBorder="1" applyAlignment="1" applyProtection="1">
      <alignment horizontal="left" vertical="center"/>
      <protection hidden="1"/>
    </xf>
    <xf numFmtId="0" fontId="15" fillId="0" borderId="42" xfId="0" applyFont="1" applyBorder="1" applyAlignment="1" applyProtection="1">
      <alignment horizontal="left" vertical="center"/>
      <protection hidden="1"/>
    </xf>
    <xf numFmtId="0" fontId="15" fillId="0" borderId="45" xfId="0" applyFont="1" applyBorder="1" applyAlignment="1" applyProtection="1">
      <alignment horizontal="left" vertical="center"/>
      <protection hidden="1"/>
    </xf>
    <xf numFmtId="0" fontId="19" fillId="0" borderId="47" xfId="0" applyFont="1" applyBorder="1" applyAlignment="1" applyProtection="1">
      <alignment horizontal="center" vertical="center"/>
      <protection hidden="1"/>
    </xf>
    <xf numFmtId="0" fontId="19" fillId="0" borderId="60" xfId="0" applyFont="1" applyBorder="1" applyAlignment="1" applyProtection="1">
      <alignment horizontal="center" vertical="center"/>
      <protection hidden="1"/>
    </xf>
    <xf numFmtId="0" fontId="14" fillId="0" borderId="49" xfId="0" applyFont="1" applyBorder="1" applyAlignment="1" applyProtection="1">
      <alignment horizontal="center" vertical="center"/>
      <protection hidden="1"/>
    </xf>
    <xf numFmtId="0" fontId="14" fillId="0" borderId="54" xfId="0" applyFont="1" applyBorder="1" applyAlignment="1" applyProtection="1">
      <alignment horizontal="center" vertical="center"/>
      <protection hidden="1"/>
    </xf>
    <xf numFmtId="0" fontId="14" fillId="0" borderId="41" xfId="0" applyFont="1" applyBorder="1" applyAlignment="1" applyProtection="1">
      <alignment horizontal="center" vertical="center"/>
      <protection hidden="1"/>
    </xf>
    <xf numFmtId="10" fontId="17" fillId="0" borderId="7" xfId="2" applyNumberFormat="1" applyFont="1" applyFill="1" applyBorder="1" applyAlignment="1" applyProtection="1">
      <alignment horizontal="right" vertical="center" indent="1"/>
      <protection hidden="1"/>
    </xf>
    <xf numFmtId="10" fontId="17" fillId="0" borderId="65" xfId="2" applyNumberFormat="1" applyFont="1" applyFill="1" applyBorder="1" applyAlignment="1" applyProtection="1">
      <alignment horizontal="right" vertical="center" indent="1"/>
      <protection hidden="1"/>
    </xf>
    <xf numFmtId="49" fontId="15" fillId="0" borderId="27" xfId="0" applyNumberFormat="1" applyFont="1" applyBorder="1" applyAlignment="1" applyProtection="1">
      <alignment horizontal="center" vertical="center" wrapText="1"/>
      <protection hidden="1"/>
    </xf>
    <xf numFmtId="49" fontId="15" fillId="0" borderId="29" xfId="0" applyNumberFormat="1" applyFont="1" applyBorder="1" applyAlignment="1" applyProtection="1">
      <alignment horizontal="center" vertical="center" wrapText="1"/>
      <protection hidden="1"/>
    </xf>
    <xf numFmtId="49" fontId="15" fillId="0" borderId="64" xfId="0" applyNumberFormat="1" applyFont="1" applyBorder="1" applyAlignment="1" applyProtection="1">
      <alignment horizontal="center" vertical="center" wrapText="1"/>
      <protection hidden="1"/>
    </xf>
    <xf numFmtId="0" fontId="15" fillId="0" borderId="27" xfId="0" applyFont="1" applyBorder="1" applyAlignment="1" applyProtection="1">
      <alignment horizontal="center" vertical="center"/>
      <protection hidden="1"/>
    </xf>
    <xf numFmtId="0" fontId="15" fillId="0" borderId="29" xfId="0" applyFont="1" applyBorder="1" applyAlignment="1" applyProtection="1">
      <alignment horizontal="center" vertical="center"/>
      <protection hidden="1"/>
    </xf>
    <xf numFmtId="0" fontId="15" fillId="0" borderId="64" xfId="0" applyFont="1" applyBorder="1" applyAlignment="1" applyProtection="1">
      <alignment horizontal="center" vertical="center"/>
      <protection hidden="1"/>
    </xf>
    <xf numFmtId="0" fontId="14" fillId="0" borderId="66" xfId="0" applyFont="1" applyBorder="1" applyAlignment="1" applyProtection="1">
      <alignment horizontal="center" vertical="center"/>
      <protection hidden="1"/>
    </xf>
    <xf numFmtId="0" fontId="15" fillId="0" borderId="50" xfId="0" applyFont="1" applyBorder="1" applyAlignment="1" applyProtection="1">
      <alignment horizontal="center" vertical="center"/>
      <protection hidden="1"/>
    </xf>
    <xf numFmtId="10" fontId="17" fillId="0" borderId="35" xfId="2" applyNumberFormat="1" applyFont="1" applyFill="1" applyBorder="1" applyAlignment="1" applyProtection="1">
      <alignment horizontal="right" vertical="center" indent="1"/>
      <protection hidden="1"/>
    </xf>
    <xf numFmtId="10" fontId="17" fillId="0" borderId="43" xfId="2" applyNumberFormat="1" applyFont="1" applyFill="1" applyBorder="1" applyAlignment="1" applyProtection="1">
      <alignment horizontal="right" vertical="center" indent="1"/>
      <protection hidden="1"/>
    </xf>
    <xf numFmtId="4" fontId="16" fillId="4" borderId="35" xfId="0" applyNumberFormat="1" applyFont="1" applyFill="1" applyBorder="1" applyAlignment="1" applyProtection="1">
      <alignment horizontal="center" vertical="center"/>
      <protection locked="0"/>
    </xf>
    <xf numFmtId="4" fontId="16" fillId="4" borderId="42" xfId="0" applyNumberFormat="1" applyFont="1" applyFill="1" applyBorder="1" applyAlignment="1" applyProtection="1">
      <alignment horizontal="center" vertical="center"/>
      <protection locked="0"/>
    </xf>
    <xf numFmtId="4" fontId="16" fillId="4" borderId="45" xfId="0" applyNumberFormat="1" applyFont="1" applyFill="1" applyBorder="1" applyAlignment="1" applyProtection="1">
      <alignment horizontal="center" vertical="center"/>
      <protection locked="0"/>
    </xf>
    <xf numFmtId="165" fontId="16" fillId="4" borderId="1" xfId="3" applyNumberFormat="1" applyFont="1" applyFill="1" applyBorder="1" applyAlignment="1" applyProtection="1">
      <alignment horizontal="right" vertical="center"/>
      <protection locked="0"/>
    </xf>
    <xf numFmtId="165" fontId="16" fillId="4" borderId="6" xfId="3" applyNumberFormat="1" applyFont="1" applyFill="1" applyBorder="1" applyAlignment="1" applyProtection="1">
      <alignment horizontal="right" vertical="center"/>
      <protection locked="0"/>
    </xf>
    <xf numFmtId="4" fontId="16" fillId="4" borderId="7" xfId="0" applyNumberFormat="1" applyFont="1" applyFill="1" applyBorder="1" applyAlignment="1" applyProtection="1">
      <alignment horizontal="center" vertical="center"/>
      <protection locked="0"/>
    </xf>
    <xf numFmtId="4" fontId="16" fillId="4" borderId="8" xfId="0" applyNumberFormat="1" applyFont="1" applyFill="1" applyBorder="1" applyAlignment="1" applyProtection="1">
      <alignment horizontal="center" vertical="center"/>
      <protection locked="0"/>
    </xf>
    <xf numFmtId="4" fontId="16" fillId="4" borderId="61" xfId="0" applyNumberFormat="1" applyFont="1" applyFill="1" applyBorder="1" applyAlignment="1" applyProtection="1">
      <alignment horizontal="center" vertical="center"/>
      <protection locked="0"/>
    </xf>
    <xf numFmtId="49" fontId="14" fillId="0" borderId="0" xfId="0" applyNumberFormat="1" applyFont="1" applyAlignment="1" applyProtection="1">
      <alignment horizontal="left" vertical="center" wrapText="1"/>
      <protection hidden="1"/>
    </xf>
    <xf numFmtId="49" fontId="14" fillId="0" borderId="0" xfId="0" applyNumberFormat="1" applyFont="1" applyAlignment="1" applyProtection="1">
      <alignment horizontal="left" vertical="center"/>
      <protection hidden="1"/>
    </xf>
    <xf numFmtId="0" fontId="15" fillId="0" borderId="4" xfId="0" applyFont="1" applyBorder="1" applyAlignment="1" applyProtection="1">
      <alignment horizontal="left" vertical="center"/>
      <protection hidden="1"/>
    </xf>
    <xf numFmtId="0" fontId="15" fillId="0" borderId="1" xfId="0" applyFont="1" applyBorder="1" applyAlignment="1" applyProtection="1">
      <alignment horizontal="left" vertical="center"/>
      <protection hidden="1"/>
    </xf>
    <xf numFmtId="0" fontId="14" fillId="0" borderId="35" xfId="0" applyFont="1" applyBorder="1" applyAlignment="1" applyProtection="1">
      <alignment horizontal="left" vertical="center" wrapText="1"/>
      <protection hidden="1"/>
    </xf>
    <xf numFmtId="0" fontId="14" fillId="0" borderId="42" xfId="0" applyFont="1" applyBorder="1" applyAlignment="1" applyProtection="1">
      <alignment horizontal="left" vertical="center" wrapText="1"/>
      <protection hidden="1"/>
    </xf>
    <xf numFmtId="0" fontId="14" fillId="0" borderId="7" xfId="0" applyFont="1" applyBorder="1" applyAlignment="1" applyProtection="1">
      <alignment horizontal="left" vertical="center" wrapText="1"/>
      <protection hidden="1"/>
    </xf>
    <xf numFmtId="0" fontId="14" fillId="0" borderId="8" xfId="0" applyFont="1" applyBorder="1" applyAlignment="1" applyProtection="1">
      <alignment horizontal="left" vertical="center" wrapText="1"/>
      <protection hidden="1"/>
    </xf>
    <xf numFmtId="10" fontId="16" fillId="4" borderId="35" xfId="2" applyNumberFormat="1" applyFont="1" applyFill="1" applyBorder="1" applyAlignment="1" applyProtection="1">
      <alignment horizontal="center" vertical="center"/>
      <protection locked="0"/>
    </xf>
    <xf numFmtId="10" fontId="16" fillId="4" borderId="45" xfId="2" applyNumberFormat="1" applyFont="1" applyFill="1" applyBorder="1" applyAlignment="1" applyProtection="1">
      <alignment horizontal="center" vertical="center"/>
      <protection locked="0"/>
    </xf>
    <xf numFmtId="10" fontId="16" fillId="4" borderId="7" xfId="2" applyNumberFormat="1" applyFont="1" applyFill="1" applyBorder="1" applyAlignment="1" applyProtection="1">
      <alignment horizontal="center" vertical="center"/>
      <protection locked="0"/>
    </xf>
    <xf numFmtId="10" fontId="16" fillId="4" borderId="61" xfId="2" applyNumberFormat="1" applyFont="1" applyFill="1" applyBorder="1" applyAlignment="1" applyProtection="1">
      <alignment horizontal="center" vertical="center"/>
      <protection locked="0"/>
    </xf>
    <xf numFmtId="14" fontId="16" fillId="4" borderId="35" xfId="0" applyNumberFormat="1" applyFont="1" applyFill="1" applyBorder="1" applyAlignment="1" applyProtection="1">
      <alignment horizontal="center" vertical="center"/>
      <protection locked="0"/>
    </xf>
    <xf numFmtId="14" fontId="16" fillId="4" borderId="45" xfId="0" applyNumberFormat="1" applyFont="1" applyFill="1" applyBorder="1" applyAlignment="1" applyProtection="1">
      <alignment horizontal="center" vertical="center"/>
      <protection locked="0"/>
    </xf>
    <xf numFmtId="14" fontId="16" fillId="4" borderId="7" xfId="0" applyNumberFormat="1" applyFont="1" applyFill="1" applyBorder="1" applyAlignment="1" applyProtection="1">
      <alignment horizontal="center" vertical="center"/>
      <protection locked="0"/>
    </xf>
    <xf numFmtId="14" fontId="16" fillId="4" borderId="61" xfId="0" applyNumberFormat="1" applyFont="1" applyFill="1" applyBorder="1" applyAlignment="1" applyProtection="1">
      <alignment horizontal="center" vertical="center"/>
      <protection locked="0"/>
    </xf>
    <xf numFmtId="0" fontId="15" fillId="0" borderId="67" xfId="0" applyFont="1" applyBorder="1" applyAlignment="1" applyProtection="1">
      <alignment horizontal="left" vertical="center"/>
      <protection hidden="1"/>
    </xf>
    <xf numFmtId="0" fontId="15" fillId="0" borderId="69" xfId="0" applyFont="1" applyBorder="1" applyAlignment="1" applyProtection="1">
      <alignment horizontal="left" vertical="center"/>
      <protection hidden="1"/>
    </xf>
    <xf numFmtId="0" fontId="15" fillId="0" borderId="70" xfId="0" applyFont="1" applyBorder="1" applyAlignment="1" applyProtection="1">
      <alignment horizontal="left" vertical="center"/>
      <protection hidden="1"/>
    </xf>
    <xf numFmtId="14" fontId="16" fillId="4" borderId="49" xfId="0" applyNumberFormat="1" applyFont="1" applyFill="1" applyBorder="1" applyAlignment="1" applyProtection="1">
      <alignment horizontal="center" vertical="center"/>
      <protection locked="0"/>
    </xf>
    <xf numFmtId="14" fontId="16" fillId="4" borderId="41" xfId="0" applyNumberFormat="1" applyFont="1" applyFill="1" applyBorder="1" applyAlignment="1" applyProtection="1">
      <alignment horizontal="center" vertical="center"/>
      <protection locked="0"/>
    </xf>
    <xf numFmtId="49" fontId="15" fillId="4" borderId="5" xfId="0" applyNumberFormat="1" applyFont="1" applyFill="1" applyBorder="1" applyAlignment="1" applyProtection="1">
      <alignment horizontal="left" vertical="center" wrapText="1"/>
      <protection locked="0"/>
    </xf>
    <xf numFmtId="49" fontId="15" fillId="4" borderId="6" xfId="0" applyNumberFormat="1" applyFont="1" applyFill="1" applyBorder="1" applyAlignment="1" applyProtection="1">
      <alignment horizontal="left" vertical="center" wrapText="1"/>
      <protection locked="0"/>
    </xf>
    <xf numFmtId="49" fontId="15" fillId="4" borderId="39" xfId="0" applyNumberFormat="1" applyFont="1" applyFill="1" applyBorder="1" applyAlignment="1" applyProtection="1">
      <alignment horizontal="left" vertical="center" wrapText="1"/>
      <protection locked="0"/>
    </xf>
    <xf numFmtId="0" fontId="20" fillId="0" borderId="26" xfId="0" applyFont="1" applyBorder="1" applyAlignment="1" applyProtection="1">
      <alignment horizontal="center" vertical="center"/>
      <protection hidden="1"/>
    </xf>
    <xf numFmtId="49" fontId="35" fillId="6" borderId="20" xfId="0" applyNumberFormat="1" applyFont="1" applyFill="1" applyBorder="1" applyAlignment="1" applyProtection="1">
      <alignment horizontal="left" vertical="center" wrapText="1"/>
      <protection hidden="1"/>
    </xf>
    <xf numFmtId="49" fontId="35" fillId="6" borderId="24" xfId="0" applyNumberFormat="1" applyFont="1" applyFill="1" applyBorder="1" applyAlignment="1" applyProtection="1">
      <alignment horizontal="left" vertical="center" wrapText="1"/>
      <protection hidden="1"/>
    </xf>
    <xf numFmtId="49" fontId="35" fillId="6" borderId="34" xfId="0" applyNumberFormat="1" applyFont="1" applyFill="1" applyBorder="1" applyAlignment="1" applyProtection="1">
      <alignment horizontal="left" vertical="center" wrapText="1"/>
      <protection hidden="1"/>
    </xf>
    <xf numFmtId="49" fontId="15" fillId="4" borderId="3" xfId="0" applyNumberFormat="1" applyFont="1" applyFill="1" applyBorder="1" applyAlignment="1" applyProtection="1">
      <alignment horizontal="left" vertical="center" wrapText="1"/>
      <protection locked="0"/>
    </xf>
    <xf numFmtId="49" fontId="15" fillId="4" borderId="1" xfId="0" applyNumberFormat="1" applyFont="1" applyFill="1" applyBorder="1" applyAlignment="1" applyProtection="1">
      <alignment horizontal="left" vertical="center" wrapText="1"/>
      <protection locked="0"/>
    </xf>
    <xf numFmtId="49" fontId="15" fillId="4" borderId="38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22" xfId="0" applyFont="1" applyBorder="1" applyAlignment="1" applyProtection="1">
      <alignment horizontal="center" vertical="center"/>
      <protection hidden="1"/>
    </xf>
    <xf numFmtId="0" fontId="15" fillId="0" borderId="4" xfId="0" applyFont="1" applyBorder="1" applyAlignment="1" applyProtection="1">
      <alignment horizontal="center" vertical="center"/>
      <protection hidden="1"/>
    </xf>
    <xf numFmtId="49" fontId="22" fillId="0" borderId="1" xfId="0" applyNumberFormat="1" applyFont="1" applyBorder="1" applyAlignment="1" applyProtection="1">
      <alignment horizontal="left" vertical="center" wrapText="1"/>
      <protection hidden="1"/>
    </xf>
    <xf numFmtId="49" fontId="15" fillId="4" borderId="44" xfId="0" applyNumberFormat="1" applyFont="1" applyFill="1" applyBorder="1" applyAlignment="1" applyProtection="1">
      <alignment horizontal="left" vertical="center" wrapText="1"/>
      <protection locked="0"/>
    </xf>
    <xf numFmtId="49" fontId="15" fillId="4" borderId="17" xfId="0" applyNumberFormat="1" applyFont="1" applyFill="1" applyBorder="1" applyAlignment="1" applyProtection="1">
      <alignment horizontal="left" vertical="center" wrapText="1"/>
      <protection locked="0"/>
    </xf>
    <xf numFmtId="49" fontId="15" fillId="4" borderId="18" xfId="0" applyNumberFormat="1" applyFont="1" applyFill="1" applyBorder="1" applyAlignment="1" applyProtection="1">
      <alignment horizontal="left" vertical="center" wrapText="1"/>
      <protection locked="0"/>
    </xf>
    <xf numFmtId="49" fontId="35" fillId="6" borderId="25" xfId="0" applyNumberFormat="1" applyFont="1" applyFill="1" applyBorder="1" applyAlignment="1" applyProtection="1">
      <alignment horizontal="left" vertical="center" wrapText="1"/>
      <protection hidden="1"/>
    </xf>
    <xf numFmtId="49" fontId="35" fillId="6" borderId="26" xfId="0" applyNumberFormat="1" applyFont="1" applyFill="1" applyBorder="1" applyAlignment="1" applyProtection="1">
      <alignment horizontal="left" vertical="center" wrapText="1"/>
      <protection hidden="1"/>
    </xf>
    <xf numFmtId="49" fontId="35" fillId="6" borderId="28" xfId="0" applyNumberFormat="1" applyFont="1" applyFill="1" applyBorder="1" applyAlignment="1" applyProtection="1">
      <alignment horizontal="left" vertical="center" wrapText="1"/>
      <protection hidden="1"/>
    </xf>
    <xf numFmtId="49" fontId="35" fillId="6" borderId="0" xfId="0" applyNumberFormat="1" applyFont="1" applyFill="1" applyAlignment="1" applyProtection="1">
      <alignment horizontal="left" vertical="center" wrapText="1"/>
      <protection hidden="1"/>
    </xf>
    <xf numFmtId="49" fontId="35" fillId="6" borderId="9" xfId="0" applyNumberFormat="1" applyFont="1" applyFill="1" applyBorder="1" applyAlignment="1" applyProtection="1">
      <alignment horizontal="left" vertical="center" wrapText="1"/>
      <protection hidden="1"/>
    </xf>
    <xf numFmtId="49" fontId="35" fillId="6" borderId="22" xfId="0" applyNumberFormat="1" applyFont="1" applyFill="1" applyBorder="1" applyAlignment="1" applyProtection="1">
      <alignment horizontal="left" vertical="center" wrapText="1"/>
      <protection hidden="1"/>
    </xf>
    <xf numFmtId="49" fontId="12" fillId="0" borderId="20" xfId="0" applyNumberFormat="1" applyFont="1" applyBorder="1" applyAlignment="1" applyProtection="1">
      <alignment horizontal="center" vertical="center" wrapText="1"/>
      <protection hidden="1"/>
    </xf>
    <xf numFmtId="49" fontId="12" fillId="0" borderId="34" xfId="0" applyNumberFormat="1" applyFont="1" applyBorder="1" applyAlignment="1" applyProtection="1">
      <alignment horizontal="center" vertical="center" wrapText="1"/>
      <protection hidden="1"/>
    </xf>
    <xf numFmtId="49" fontId="12" fillId="0" borderId="31" xfId="0" applyNumberFormat="1" applyFont="1" applyBorder="1" applyAlignment="1" applyProtection="1">
      <alignment horizontal="center" vertical="center" wrapText="1"/>
      <protection hidden="1"/>
    </xf>
    <xf numFmtId="49" fontId="12" fillId="0" borderId="33" xfId="0" applyNumberFormat="1" applyFont="1" applyBorder="1" applyAlignment="1" applyProtection="1">
      <alignment horizontal="center" vertical="center" wrapText="1"/>
      <protection hidden="1"/>
    </xf>
    <xf numFmtId="49" fontId="22" fillId="0" borderId="6" xfId="0" applyNumberFormat="1" applyFont="1" applyBorder="1" applyAlignment="1" applyProtection="1">
      <alignment horizontal="left" vertical="center" wrapText="1"/>
      <protection hidden="1"/>
    </xf>
    <xf numFmtId="0" fontId="27" fillId="0" borderId="0" xfId="0" applyFont="1" applyAlignment="1" applyProtection="1">
      <alignment horizontal="center"/>
      <protection hidden="1"/>
    </xf>
    <xf numFmtId="0" fontId="17" fillId="0" borderId="53" xfId="0" applyFont="1" applyBorder="1" applyAlignment="1" applyProtection="1">
      <alignment horizontal="left" vertical="center"/>
      <protection hidden="1"/>
    </xf>
    <xf numFmtId="0" fontId="17" fillId="0" borderId="54" xfId="0" applyFont="1" applyBorder="1" applyAlignment="1" applyProtection="1">
      <alignment horizontal="left" vertical="center"/>
      <protection hidden="1"/>
    </xf>
    <xf numFmtId="0" fontId="17" fillId="0" borderId="41" xfId="0" applyFont="1" applyBorder="1" applyAlignment="1" applyProtection="1">
      <alignment horizontal="left" vertical="center"/>
      <protection hidden="1"/>
    </xf>
    <xf numFmtId="0" fontId="17" fillId="0" borderId="11" xfId="0" applyFont="1" applyBorder="1" applyAlignment="1" applyProtection="1">
      <alignment horizontal="left" vertical="center" wrapText="1"/>
      <protection hidden="1"/>
    </xf>
    <xf numFmtId="0" fontId="17" fillId="0" borderId="42" xfId="0" applyFont="1" applyBorder="1" applyAlignment="1" applyProtection="1">
      <alignment horizontal="left" vertical="center" wrapText="1"/>
      <protection hidden="1"/>
    </xf>
    <xf numFmtId="0" fontId="17" fillId="0" borderId="45" xfId="0" applyFont="1" applyBorder="1" applyAlignment="1" applyProtection="1">
      <alignment horizontal="left" vertical="center" wrapText="1"/>
      <protection hidden="1"/>
    </xf>
    <xf numFmtId="0" fontId="35" fillId="6" borderId="20" xfId="0" applyFont="1" applyFill="1" applyBorder="1" applyAlignment="1" applyProtection="1">
      <alignment horizontal="left" vertical="center" wrapText="1"/>
      <protection hidden="1"/>
    </xf>
    <xf numFmtId="0" fontId="35" fillId="6" borderId="24" xfId="0" applyFont="1" applyFill="1" applyBorder="1" applyAlignment="1" applyProtection="1">
      <alignment horizontal="left" vertical="center" wrapText="1"/>
      <protection hidden="1"/>
    </xf>
    <xf numFmtId="0" fontId="35" fillId="6" borderId="34" xfId="0" applyFont="1" applyFill="1" applyBorder="1" applyAlignment="1" applyProtection="1">
      <alignment horizontal="left" vertical="center" wrapText="1"/>
      <protection hidden="1"/>
    </xf>
    <xf numFmtId="0" fontId="24" fillId="5" borderId="24" xfId="0" applyFont="1" applyFill="1" applyBorder="1" applyAlignment="1" applyProtection="1">
      <alignment horizontal="left" vertical="center" wrapText="1"/>
      <protection hidden="1"/>
    </xf>
    <xf numFmtId="0" fontId="24" fillId="5" borderId="34" xfId="0" applyFont="1" applyFill="1" applyBorder="1" applyAlignment="1" applyProtection="1">
      <alignment horizontal="left" vertical="center" wrapText="1"/>
      <protection hidden="1"/>
    </xf>
    <xf numFmtId="0" fontId="17" fillId="0" borderId="11" xfId="0" applyFont="1" applyBorder="1" applyAlignment="1" applyProtection="1">
      <alignment horizontal="left" vertical="center"/>
      <protection hidden="1"/>
    </xf>
    <xf numFmtId="0" fontId="17" fillId="0" borderId="42" xfId="0" applyFont="1" applyBorder="1" applyAlignment="1" applyProtection="1">
      <alignment horizontal="left" vertical="center"/>
      <protection hidden="1"/>
    </xf>
    <xf numFmtId="0" fontId="17" fillId="0" borderId="45" xfId="0" applyFont="1" applyBorder="1" applyAlignment="1" applyProtection="1">
      <alignment horizontal="left" vertical="center"/>
      <protection hidden="1"/>
    </xf>
    <xf numFmtId="0" fontId="17" fillId="0" borderId="12" xfId="0" applyFont="1" applyBorder="1" applyAlignment="1" applyProtection="1">
      <alignment horizontal="left" vertical="center"/>
      <protection hidden="1"/>
    </xf>
    <xf numFmtId="0" fontId="17" fillId="0" borderId="8" xfId="0" applyFont="1" applyBorder="1" applyAlignment="1" applyProtection="1">
      <alignment horizontal="left" vertical="center"/>
      <protection hidden="1"/>
    </xf>
    <xf numFmtId="0" fontId="17" fillId="0" borderId="61" xfId="0" applyFont="1" applyBorder="1" applyAlignment="1" applyProtection="1">
      <alignment horizontal="left" vertical="center"/>
      <protection hidden="1"/>
    </xf>
    <xf numFmtId="0" fontId="17" fillId="0" borderId="75" xfId="0" applyFont="1" applyBorder="1" applyAlignment="1" applyProtection="1">
      <alignment horizontal="right" vertical="center"/>
      <protection hidden="1"/>
    </xf>
    <xf numFmtId="0" fontId="17" fillId="0" borderId="76" xfId="0" applyFont="1" applyBorder="1" applyAlignment="1" applyProtection="1">
      <alignment horizontal="right" vertical="center"/>
      <protection hidden="1"/>
    </xf>
    <xf numFmtId="0" fontId="17" fillId="0" borderId="81" xfId="0" applyFont="1" applyBorder="1" applyAlignment="1" applyProtection="1">
      <alignment horizontal="right" vertical="center"/>
      <protection hidden="1"/>
    </xf>
    <xf numFmtId="0" fontId="17" fillId="0" borderId="82" xfId="0" applyFont="1" applyBorder="1" applyAlignment="1" applyProtection="1">
      <alignment horizontal="right" vertical="center"/>
      <protection hidden="1"/>
    </xf>
    <xf numFmtId="14" fontId="17" fillId="8" borderId="77" xfId="0" quotePrefix="1" applyNumberFormat="1" applyFont="1" applyFill="1" applyBorder="1" applyAlignment="1" applyProtection="1">
      <alignment horizontal="right" vertical="center" indent="1"/>
      <protection hidden="1"/>
    </xf>
    <xf numFmtId="0" fontId="17" fillId="8" borderId="78" xfId="0" applyFont="1" applyFill="1" applyBorder="1" applyAlignment="1" applyProtection="1">
      <alignment horizontal="right" vertical="center" indent="1"/>
      <protection hidden="1"/>
    </xf>
    <xf numFmtId="0" fontId="17" fillId="8" borderId="84" xfId="0" applyFont="1" applyFill="1" applyBorder="1" applyAlignment="1" applyProtection="1">
      <alignment horizontal="right" vertical="center" indent="1"/>
      <protection hidden="1"/>
    </xf>
    <xf numFmtId="49" fontId="1" fillId="0" borderId="0" xfId="0" applyNumberFormat="1" applyFont="1" applyAlignment="1" applyProtection="1">
      <alignment horizontal="left" vertical="center" wrapText="1"/>
      <protection hidden="1"/>
    </xf>
    <xf numFmtId="0" fontId="17" fillId="0" borderId="12" xfId="0" applyFont="1" applyBorder="1" applyAlignment="1" applyProtection="1">
      <alignment horizontal="left" vertical="center" wrapText="1"/>
      <protection hidden="1"/>
    </xf>
    <xf numFmtId="0" fontId="17" fillId="0" borderId="8" xfId="0" applyFont="1" applyBorder="1" applyAlignment="1" applyProtection="1">
      <alignment horizontal="left" vertical="center" wrapText="1"/>
      <protection hidden="1"/>
    </xf>
    <xf numFmtId="0" fontId="17" fillId="3" borderId="12" xfId="0" applyFont="1" applyFill="1" applyBorder="1" applyAlignment="1" applyProtection="1">
      <alignment horizontal="left" vertical="center"/>
      <protection hidden="1"/>
    </xf>
    <xf numFmtId="0" fontId="17" fillId="3" borderId="8" xfId="0" applyFont="1" applyFill="1" applyBorder="1" applyAlignment="1" applyProtection="1">
      <alignment horizontal="left" vertical="center"/>
      <protection hidden="1"/>
    </xf>
    <xf numFmtId="0" fontId="17" fillId="3" borderId="61" xfId="0" applyFont="1" applyFill="1" applyBorder="1" applyAlignment="1" applyProtection="1">
      <alignment horizontal="left" vertical="center"/>
      <protection hidden="1"/>
    </xf>
    <xf numFmtId="0" fontId="17" fillId="3" borderId="11" xfId="0" applyFont="1" applyFill="1" applyBorder="1" applyAlignment="1" applyProtection="1">
      <alignment horizontal="left" vertical="center" wrapText="1"/>
      <protection hidden="1"/>
    </xf>
    <xf numFmtId="0" fontId="17" fillId="3" borderId="42" xfId="0" applyFont="1" applyFill="1" applyBorder="1" applyAlignment="1" applyProtection="1">
      <alignment horizontal="left" vertical="center"/>
      <protection hidden="1"/>
    </xf>
    <xf numFmtId="0" fontId="17" fillId="3" borderId="45" xfId="0" applyFont="1" applyFill="1" applyBorder="1" applyAlignment="1" applyProtection="1">
      <alignment horizontal="left" vertical="center"/>
      <protection hidden="1"/>
    </xf>
    <xf numFmtId="0" fontId="46" fillId="0" borderId="11" xfId="0" applyFont="1" applyBorder="1" applyAlignment="1" applyProtection="1">
      <alignment horizontal="left" vertical="center" wrapText="1"/>
      <protection hidden="1"/>
    </xf>
    <xf numFmtId="0" fontId="46" fillId="0" borderId="42" xfId="0" applyFont="1" applyBorder="1" applyAlignment="1" applyProtection="1">
      <alignment horizontal="left" vertical="center"/>
      <protection hidden="1"/>
    </xf>
    <xf numFmtId="0" fontId="46" fillId="0" borderId="45" xfId="0" applyFont="1" applyBorder="1" applyAlignment="1" applyProtection="1">
      <alignment horizontal="left" vertical="center"/>
      <protection hidden="1"/>
    </xf>
    <xf numFmtId="0" fontId="27" fillId="0" borderId="22" xfId="0" applyFont="1" applyBorder="1" applyAlignment="1" applyProtection="1">
      <alignment horizontal="center"/>
      <protection hidden="1"/>
    </xf>
    <xf numFmtId="0" fontId="17" fillId="0" borderId="53" xfId="0" applyFont="1" applyBorder="1" applyAlignment="1" applyProtection="1">
      <alignment horizontal="left" vertical="center" wrapText="1"/>
      <protection hidden="1"/>
    </xf>
    <xf numFmtId="0" fontId="17" fillId="3" borderId="11" xfId="0" applyFont="1" applyFill="1" applyBorder="1" applyAlignment="1" applyProtection="1">
      <alignment horizontal="left" vertical="center"/>
      <protection hidden="1"/>
    </xf>
    <xf numFmtId="0" fontId="13" fillId="0" borderId="7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7" fillId="0" borderId="74" xfId="0" applyFont="1" applyBorder="1" applyAlignment="1">
      <alignment horizontal="left" vertical="center" wrapText="1"/>
    </xf>
    <xf numFmtId="0" fontId="37" fillId="0" borderId="71" xfId="0" applyFont="1" applyBorder="1" applyAlignment="1">
      <alignment horizontal="left" vertical="center" wrapText="1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3" fillId="0" borderId="0" xfId="1" applyFont="1" applyAlignment="1" applyProtection="1">
      <alignment horizontal="left" vertical="center"/>
    </xf>
  </cellXfs>
  <cellStyles count="4">
    <cellStyle name="Hiperveza" xfId="1" builtinId="8"/>
    <cellStyle name="Normalno" xfId="0" builtinId="0"/>
    <cellStyle name="Postotak" xfId="2" builtinId="5"/>
    <cellStyle name="Zarez" xfId="3" builtinId="3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381000</xdr:rowOff>
    </xdr:from>
    <xdr:to>
      <xdr:col>2</xdr:col>
      <xdr:colOff>152400</xdr:colOff>
      <xdr:row>3</xdr:row>
      <xdr:rowOff>0</xdr:rowOff>
    </xdr:to>
    <xdr:pic>
      <xdr:nvPicPr>
        <xdr:cNvPr id="3340" name="Slika 6" descr="hrvatski grb.jpg">
          <a:extLst>
            <a:ext uri="{FF2B5EF4-FFF2-40B4-BE49-F238E27FC236}">
              <a16:creationId xmlns:a16="http://schemas.microsoft.com/office/drawing/2014/main" id="{00000000-0008-0000-0000-00000C0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304800"/>
          <a:ext cx="3143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390525</xdr:colOff>
      <xdr:row>1</xdr:row>
      <xdr:rowOff>114300</xdr:rowOff>
    </xdr:from>
    <xdr:to>
      <xdr:col>10</xdr:col>
      <xdr:colOff>885825</xdr:colOff>
      <xdr:row>1</xdr:row>
      <xdr:rowOff>685800</xdr:rowOff>
    </xdr:to>
    <xdr:pic>
      <xdr:nvPicPr>
        <xdr:cNvPr id="4361" name="Slika 1" descr="RRiF-logo5-final-plavi-100dpi.gif">
          <a:extLst>
            <a:ext uri="{FF2B5EF4-FFF2-40B4-BE49-F238E27FC236}">
              <a16:creationId xmlns:a16="http://schemas.microsoft.com/office/drawing/2014/main" id="{00000000-0008-0000-0900-0000091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419100"/>
          <a:ext cx="17526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rif.hr/Prijava_poreza_na_dohodak_gradana_za_2010_-13123C.pdf" TargetMode="External"/><Relationship Id="rId2" Type="http://schemas.openxmlformats.org/officeDocument/2006/relationships/hyperlink" Target="http://www.rrif.hr/pretplata.html" TargetMode="External"/><Relationship Id="rId1" Type="http://schemas.openxmlformats.org/officeDocument/2006/relationships/hyperlink" Target="http://www.rrif.hr/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10.bin"/><Relationship Id="rId4" Type="http://schemas.openxmlformats.org/officeDocument/2006/relationships/hyperlink" Target="http://www.rrif.hr/Godisnja_prijava_poreza_na_dohodak_obrtnickih_i_dr-13041C.pdf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7"/>
  <sheetViews>
    <sheetView zoomScaleNormal="100" zoomScaleSheetLayoutView="100" workbookViewId="0"/>
  </sheetViews>
  <sheetFormatPr defaultColWidth="8.85546875" defaultRowHeight="15.6" customHeight="1" x14ac:dyDescent="0.25"/>
  <cols>
    <col min="1" max="1" width="4.5703125" style="5" customWidth="1"/>
    <col min="2" max="3" width="2.42578125" style="5" customWidth="1"/>
    <col min="4" max="4" width="11.7109375" style="5" customWidth="1"/>
    <col min="5" max="5" width="2.7109375" style="5" customWidth="1"/>
    <col min="6" max="6" width="5.28515625" style="5" customWidth="1"/>
    <col min="7" max="7" width="6.7109375" style="5" customWidth="1"/>
    <col min="8" max="8" width="5.42578125" style="5" customWidth="1"/>
    <col min="9" max="9" width="7.85546875" style="5" customWidth="1"/>
    <col min="10" max="10" width="2.7109375" style="5" customWidth="1"/>
    <col min="11" max="11" width="4.7109375" style="5" customWidth="1"/>
    <col min="12" max="12" width="6.28515625" style="5" customWidth="1"/>
    <col min="13" max="13" width="4.7109375" style="5" customWidth="1"/>
    <col min="14" max="14" width="3.42578125" style="5" customWidth="1"/>
    <col min="15" max="15" width="7.7109375" style="5" customWidth="1"/>
    <col min="16" max="16" width="4.140625" style="5" customWidth="1"/>
    <col min="17" max="17" width="3.140625" style="5" customWidth="1"/>
    <col min="18" max="18" width="7.7109375" style="5" customWidth="1"/>
    <col min="19" max="19" width="9.42578125" style="5" customWidth="1"/>
    <col min="20" max="20" width="4.42578125" style="5" customWidth="1"/>
    <col min="21" max="16384" width="8.85546875" style="5"/>
  </cols>
  <sheetData>
    <row r="1" spans="1:20" ht="24" customHeight="1" x14ac:dyDescent="0.25"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</row>
    <row r="2" spans="1:20" ht="15.6" customHeight="1" x14ac:dyDescent="0.25">
      <c r="D2" s="6" t="s">
        <v>11</v>
      </c>
      <c r="R2" s="274" t="s">
        <v>72</v>
      </c>
      <c r="S2" s="275"/>
    </row>
    <row r="3" spans="1:20" ht="15.6" customHeight="1" x14ac:dyDescent="0.25">
      <c r="D3" s="6" t="s">
        <v>12</v>
      </c>
      <c r="R3" s="313"/>
      <c r="S3" s="313"/>
    </row>
    <row r="4" spans="1:20" ht="6" customHeight="1" x14ac:dyDescent="0.25"/>
    <row r="5" spans="1:20" ht="15.6" customHeight="1" x14ac:dyDescent="0.25">
      <c r="D5" s="6" t="s">
        <v>144</v>
      </c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279"/>
    </row>
    <row r="6" spans="1:20" ht="15.6" customHeight="1" x14ac:dyDescent="0.25">
      <c r="D6" s="6" t="s">
        <v>145</v>
      </c>
      <c r="G6" s="279"/>
      <c r="H6" s="279"/>
      <c r="I6" s="279"/>
      <c r="J6" s="279"/>
      <c r="K6" s="279"/>
      <c r="L6" s="279"/>
      <c r="M6" s="279"/>
      <c r="N6" s="279"/>
      <c r="O6" s="279"/>
      <c r="P6" s="279"/>
      <c r="Q6" s="279"/>
      <c r="R6" s="279"/>
      <c r="S6" s="279"/>
    </row>
    <row r="7" spans="1:20" ht="6" customHeight="1" x14ac:dyDescent="0.25"/>
    <row r="8" spans="1:20" ht="24.6" customHeight="1" x14ac:dyDescent="0.25">
      <c r="D8" s="7" t="str">
        <f>"PRIJAVA POREZA NA DOHODAK ZA "&amp;ZaGodinu&amp;". GODINU"</f>
        <v>PRIJAVA POREZA NA DOHODAK ZA 2024. GODINU</v>
      </c>
    </row>
    <row r="9" spans="1:20" ht="6" customHeight="1" x14ac:dyDescent="0.25"/>
    <row r="10" spans="1:20" ht="21.6" customHeight="1" x14ac:dyDescent="0.25">
      <c r="B10" s="240" t="s">
        <v>19</v>
      </c>
      <c r="C10" s="241"/>
      <c r="D10" s="241"/>
      <c r="E10" s="241"/>
      <c r="F10" s="241"/>
      <c r="G10" s="241"/>
      <c r="H10" s="241"/>
      <c r="I10" s="241"/>
      <c r="J10" s="241"/>
      <c r="K10" s="241"/>
      <c r="L10" s="241"/>
      <c r="M10" s="241"/>
      <c r="N10" s="241"/>
      <c r="O10" s="241"/>
      <c r="P10" s="241"/>
      <c r="Q10" s="241"/>
      <c r="R10" s="241"/>
      <c r="S10" s="242"/>
    </row>
    <row r="11" spans="1:20" s="4" customFormat="1" ht="16.149999999999999" customHeight="1" x14ac:dyDescent="0.25">
      <c r="A11" s="5"/>
      <c r="B11" s="291" t="s">
        <v>58</v>
      </c>
      <c r="C11" s="292"/>
      <c r="D11" s="292"/>
      <c r="E11" s="292"/>
      <c r="F11" s="292"/>
      <c r="G11" s="292"/>
      <c r="H11" s="293"/>
      <c r="I11" s="294"/>
      <c r="J11" s="295"/>
      <c r="K11" s="295"/>
      <c r="L11" s="295"/>
      <c r="M11" s="295"/>
      <c r="N11" s="295"/>
      <c r="O11" s="295"/>
      <c r="P11" s="295"/>
      <c r="Q11" s="295"/>
      <c r="R11" s="295"/>
      <c r="S11" s="296"/>
      <c r="T11" s="5"/>
    </row>
    <row r="12" spans="1:20" s="4" customFormat="1" ht="16.149999999999999" customHeight="1" x14ac:dyDescent="0.25">
      <c r="A12" s="5"/>
      <c r="B12" s="282" t="s">
        <v>57</v>
      </c>
      <c r="C12" s="283"/>
      <c r="D12" s="283"/>
      <c r="E12" s="283"/>
      <c r="F12" s="283"/>
      <c r="G12" s="283"/>
      <c r="H12" s="284"/>
      <c r="I12" s="287"/>
      <c r="J12" s="288"/>
      <c r="K12" s="288"/>
      <c r="L12" s="288"/>
      <c r="M12" s="288"/>
      <c r="N12" s="288"/>
      <c r="O12" s="288"/>
      <c r="P12" s="288"/>
      <c r="Q12" s="288"/>
      <c r="R12" s="288"/>
      <c r="S12" s="289"/>
      <c r="T12" s="5"/>
    </row>
    <row r="13" spans="1:20" s="4" customFormat="1" ht="16.149999999999999" customHeight="1" x14ac:dyDescent="0.25">
      <c r="A13" s="5"/>
      <c r="B13" s="129"/>
      <c r="C13" s="130" t="s">
        <v>169</v>
      </c>
      <c r="D13" s="130"/>
      <c r="E13" s="130"/>
      <c r="F13" s="130"/>
      <c r="G13" s="130"/>
      <c r="H13" s="131"/>
      <c r="I13" s="309"/>
      <c r="J13" s="310"/>
      <c r="K13" s="310"/>
      <c r="L13" s="310"/>
      <c r="M13" s="310"/>
      <c r="N13" s="310"/>
      <c r="O13" s="310"/>
      <c r="P13" s="310"/>
      <c r="Q13" s="310"/>
      <c r="R13" s="310"/>
      <c r="S13" s="311"/>
      <c r="T13" s="5"/>
    </row>
    <row r="14" spans="1:20" s="4" customFormat="1" ht="16.149999999999999" customHeight="1" x14ac:dyDescent="0.25">
      <c r="A14" s="5"/>
      <c r="B14" s="129"/>
      <c r="C14" s="130" t="s">
        <v>170</v>
      </c>
      <c r="D14" s="130"/>
      <c r="E14" s="130"/>
      <c r="F14" s="130"/>
      <c r="G14" s="130"/>
      <c r="H14" s="131"/>
      <c r="I14" s="309"/>
      <c r="J14" s="310"/>
      <c r="K14" s="310"/>
      <c r="L14" s="310"/>
      <c r="M14" s="310"/>
      <c r="N14" s="310"/>
      <c r="O14" s="310"/>
      <c r="P14" s="310"/>
      <c r="Q14" s="310"/>
      <c r="R14" s="310"/>
      <c r="S14" s="311"/>
      <c r="T14" s="5"/>
    </row>
    <row r="15" spans="1:20" s="4" customFormat="1" ht="16.149999999999999" customHeight="1" x14ac:dyDescent="0.25">
      <c r="A15" s="5"/>
      <c r="B15" s="282" t="s">
        <v>60</v>
      </c>
      <c r="C15" s="283"/>
      <c r="D15" s="283"/>
      <c r="E15" s="283"/>
      <c r="F15" s="283"/>
      <c r="G15" s="283"/>
      <c r="H15" s="284"/>
      <c r="I15" s="309"/>
      <c r="J15" s="310"/>
      <c r="K15" s="310"/>
      <c r="L15" s="310"/>
      <c r="M15" s="310"/>
      <c r="N15" s="310"/>
      <c r="O15" s="310"/>
      <c r="P15" s="310"/>
      <c r="Q15" s="310"/>
      <c r="R15" s="310"/>
      <c r="S15" s="311"/>
      <c r="T15" s="5"/>
    </row>
    <row r="16" spans="1:20" s="4" customFormat="1" ht="16.149999999999999" customHeight="1" x14ac:dyDescent="0.25">
      <c r="A16" s="5"/>
      <c r="B16" s="316" t="s">
        <v>182</v>
      </c>
      <c r="C16" s="317"/>
      <c r="D16" s="317"/>
      <c r="E16" s="317"/>
      <c r="F16" s="317"/>
      <c r="G16" s="317"/>
      <c r="H16" s="317"/>
      <c r="I16" s="317"/>
      <c r="J16" s="317"/>
      <c r="K16" s="317"/>
      <c r="L16" s="317"/>
      <c r="M16" s="317"/>
      <c r="N16" s="317"/>
      <c r="O16" s="317"/>
      <c r="P16" s="314" t="s">
        <v>63</v>
      </c>
      <c r="Q16" s="314"/>
      <c r="R16" s="314"/>
      <c r="S16" s="315"/>
      <c r="T16" s="5"/>
    </row>
    <row r="17" spans="1:20" s="4" customFormat="1" ht="16.149999999999999" customHeight="1" x14ac:dyDescent="0.25">
      <c r="A17" s="5"/>
      <c r="B17" s="299" t="s">
        <v>895</v>
      </c>
      <c r="C17" s="300"/>
      <c r="D17" s="300"/>
      <c r="E17" s="300"/>
      <c r="F17" s="300"/>
      <c r="G17" s="300"/>
      <c r="H17" s="300"/>
      <c r="I17" s="300"/>
      <c r="J17" s="300"/>
      <c r="K17" s="300"/>
      <c r="L17" s="300"/>
      <c r="M17" s="300"/>
      <c r="N17" s="300"/>
      <c r="O17" s="300"/>
      <c r="P17" s="300"/>
      <c r="Q17" s="300"/>
      <c r="R17" s="300"/>
      <c r="S17" s="301"/>
      <c r="T17" s="5"/>
    </row>
    <row r="18" spans="1:20" s="24" customFormat="1" ht="10.15" customHeight="1" x14ac:dyDescent="0.25">
      <c r="A18" s="5"/>
      <c r="B18" s="273" t="s">
        <v>0</v>
      </c>
      <c r="C18" s="276" t="s">
        <v>14</v>
      </c>
      <c r="D18" s="277"/>
      <c r="E18" s="277"/>
      <c r="F18" s="277"/>
      <c r="G18" s="278"/>
      <c r="H18" s="276" t="s">
        <v>62</v>
      </c>
      <c r="I18" s="277"/>
      <c r="J18" s="278"/>
      <c r="K18" s="276" t="s">
        <v>71</v>
      </c>
      <c r="L18" s="277"/>
      <c r="M18" s="278"/>
      <c r="N18" s="276" t="s">
        <v>73</v>
      </c>
      <c r="O18" s="277"/>
      <c r="P18" s="277"/>
      <c r="Q18" s="277"/>
      <c r="R18" s="278"/>
      <c r="S18" s="74" t="s">
        <v>157</v>
      </c>
      <c r="T18" s="5"/>
    </row>
    <row r="19" spans="1:20" s="4" customFormat="1" ht="10.15" customHeight="1" x14ac:dyDescent="0.25">
      <c r="A19" s="5"/>
      <c r="B19" s="263"/>
      <c r="C19" s="270"/>
      <c r="D19" s="271"/>
      <c r="E19" s="271"/>
      <c r="F19" s="271"/>
      <c r="G19" s="272"/>
      <c r="H19" s="270"/>
      <c r="I19" s="271"/>
      <c r="J19" s="272"/>
      <c r="K19" s="270"/>
      <c r="L19" s="271"/>
      <c r="M19" s="272"/>
      <c r="N19" s="270"/>
      <c r="O19" s="271"/>
      <c r="P19" s="271"/>
      <c r="Q19" s="271"/>
      <c r="R19" s="272"/>
      <c r="S19" s="20" t="s">
        <v>183</v>
      </c>
      <c r="T19" s="5"/>
    </row>
    <row r="20" spans="1:20" s="24" customFormat="1" ht="16.149999999999999" customHeight="1" x14ac:dyDescent="0.25">
      <c r="A20" s="5"/>
      <c r="B20" s="2" t="s">
        <v>1</v>
      </c>
      <c r="C20" s="106" t="s">
        <v>10</v>
      </c>
      <c r="D20" s="104"/>
      <c r="E20" s="107" t="s">
        <v>13</v>
      </c>
      <c r="F20" s="233"/>
      <c r="G20" s="234"/>
      <c r="H20" s="226"/>
      <c r="I20" s="227"/>
      <c r="J20" s="228"/>
      <c r="K20" s="226"/>
      <c r="L20" s="227"/>
      <c r="M20" s="228"/>
      <c r="N20" s="297"/>
      <c r="O20" s="298"/>
      <c r="P20" s="298"/>
      <c r="Q20" s="298"/>
      <c r="R20" s="298"/>
      <c r="S20" s="78"/>
      <c r="T20" s="5"/>
    </row>
    <row r="21" spans="1:20" s="24" customFormat="1" ht="16.149999999999999" customHeight="1" x14ac:dyDescent="0.25">
      <c r="A21" s="5"/>
      <c r="B21" s="2" t="s">
        <v>2</v>
      </c>
      <c r="C21" s="106" t="s">
        <v>10</v>
      </c>
      <c r="D21" s="104"/>
      <c r="E21" s="107" t="s">
        <v>13</v>
      </c>
      <c r="F21" s="233"/>
      <c r="G21" s="234"/>
      <c r="H21" s="226"/>
      <c r="I21" s="227"/>
      <c r="J21" s="228"/>
      <c r="K21" s="226"/>
      <c r="L21" s="227"/>
      <c r="M21" s="228"/>
      <c r="N21" s="297"/>
      <c r="O21" s="298"/>
      <c r="P21" s="298"/>
      <c r="Q21" s="298"/>
      <c r="R21" s="298"/>
      <c r="S21" s="78"/>
      <c r="T21" s="5"/>
    </row>
    <row r="22" spans="1:20" s="24" customFormat="1" ht="16.149999999999999" customHeight="1" x14ac:dyDescent="0.25">
      <c r="A22" s="5"/>
      <c r="B22" s="8" t="s">
        <v>3</v>
      </c>
      <c r="C22" s="9" t="s">
        <v>10</v>
      </c>
      <c r="D22" s="105"/>
      <c r="E22" s="10" t="s">
        <v>13</v>
      </c>
      <c r="F22" s="250"/>
      <c r="G22" s="251"/>
      <c r="H22" s="257"/>
      <c r="I22" s="258"/>
      <c r="J22" s="259"/>
      <c r="K22" s="257"/>
      <c r="L22" s="258"/>
      <c r="M22" s="259"/>
      <c r="N22" s="257"/>
      <c r="O22" s="258"/>
      <c r="P22" s="258"/>
      <c r="Q22" s="258"/>
      <c r="R22" s="258"/>
      <c r="S22" s="79"/>
      <c r="T22" s="5"/>
    </row>
    <row r="23" spans="1:20" s="4" customFormat="1" ht="16.149999999999999" customHeight="1" x14ac:dyDescent="0.25">
      <c r="A23" s="5"/>
      <c r="B23" s="243" t="s">
        <v>168</v>
      </c>
      <c r="C23" s="244"/>
      <c r="D23" s="244"/>
      <c r="E23" s="244"/>
      <c r="F23" s="244"/>
      <c r="G23" s="244"/>
      <c r="H23" s="244"/>
      <c r="I23" s="244"/>
      <c r="J23" s="244"/>
      <c r="K23" s="244"/>
      <c r="L23" s="244"/>
      <c r="M23" s="244"/>
      <c r="N23" s="244"/>
      <c r="O23" s="244"/>
      <c r="P23" s="244"/>
      <c r="Q23" s="244"/>
      <c r="R23" s="244"/>
      <c r="S23" s="245"/>
      <c r="T23" s="5"/>
    </row>
    <row r="24" spans="1:20" s="24" customFormat="1" ht="10.15" customHeight="1" x14ac:dyDescent="0.25">
      <c r="A24" s="5"/>
      <c r="B24" s="273" t="s">
        <v>0</v>
      </c>
      <c r="C24" s="276" t="s">
        <v>15</v>
      </c>
      <c r="D24" s="277"/>
      <c r="E24" s="277"/>
      <c r="F24" s="277"/>
      <c r="G24" s="278"/>
      <c r="H24" s="276" t="s">
        <v>64</v>
      </c>
      <c r="I24" s="277"/>
      <c r="J24" s="278"/>
      <c r="K24" s="276" t="s">
        <v>184</v>
      </c>
      <c r="L24" s="277"/>
      <c r="M24" s="277"/>
      <c r="N24" s="277"/>
      <c r="O24" s="277"/>
      <c r="P24" s="278"/>
      <c r="Q24" s="276" t="s">
        <v>65</v>
      </c>
      <c r="R24" s="277"/>
      <c r="S24" s="281"/>
      <c r="T24" s="5"/>
    </row>
    <row r="25" spans="1:20" s="24" customFormat="1" ht="10.15" customHeight="1" x14ac:dyDescent="0.25">
      <c r="A25" s="5"/>
      <c r="B25" s="263"/>
      <c r="C25" s="270"/>
      <c r="D25" s="271"/>
      <c r="E25" s="271"/>
      <c r="F25" s="271"/>
      <c r="G25" s="272"/>
      <c r="H25" s="270"/>
      <c r="I25" s="271"/>
      <c r="J25" s="272"/>
      <c r="K25" s="270"/>
      <c r="L25" s="271"/>
      <c r="M25" s="271"/>
      <c r="N25" s="271"/>
      <c r="O25" s="271"/>
      <c r="P25" s="272"/>
      <c r="Q25" s="270" t="s">
        <v>66</v>
      </c>
      <c r="R25" s="271"/>
      <c r="S25" s="280"/>
      <c r="T25" s="5"/>
    </row>
    <row r="26" spans="1:20" s="24" customFormat="1" ht="16.149999999999999" customHeight="1" x14ac:dyDescent="0.25">
      <c r="A26" s="5"/>
      <c r="B26" s="2" t="s">
        <v>1</v>
      </c>
      <c r="C26" s="106" t="s">
        <v>10</v>
      </c>
      <c r="D26" s="104"/>
      <c r="E26" s="107" t="s">
        <v>13</v>
      </c>
      <c r="F26" s="233"/>
      <c r="G26" s="234"/>
      <c r="H26" s="232"/>
      <c r="I26" s="233"/>
      <c r="J26" s="234"/>
      <c r="K26" s="324" t="s">
        <v>146</v>
      </c>
      <c r="L26" s="325"/>
      <c r="M26" s="325"/>
      <c r="N26" s="325"/>
      <c r="O26" s="325"/>
      <c r="P26" s="326"/>
      <c r="Q26" s="254"/>
      <c r="R26" s="255"/>
      <c r="S26" s="256"/>
      <c r="T26" s="5"/>
    </row>
    <row r="27" spans="1:20" s="24" customFormat="1" ht="16.149999999999999" customHeight="1" x14ac:dyDescent="0.25">
      <c r="A27" s="5"/>
      <c r="B27" s="2" t="s">
        <v>2</v>
      </c>
      <c r="C27" s="106" t="s">
        <v>10</v>
      </c>
      <c r="D27" s="104"/>
      <c r="E27" s="107" t="s">
        <v>13</v>
      </c>
      <c r="F27" s="233"/>
      <c r="G27" s="234"/>
      <c r="H27" s="232"/>
      <c r="I27" s="233"/>
      <c r="J27" s="234"/>
      <c r="K27" s="324" t="s">
        <v>146</v>
      </c>
      <c r="L27" s="325"/>
      <c r="M27" s="325"/>
      <c r="N27" s="325"/>
      <c r="O27" s="325"/>
      <c r="P27" s="326"/>
      <c r="Q27" s="254"/>
      <c r="R27" s="255"/>
      <c r="S27" s="256"/>
      <c r="T27" s="5"/>
    </row>
    <row r="28" spans="1:20" s="4" customFormat="1" ht="16.149999999999999" customHeight="1" x14ac:dyDescent="0.25">
      <c r="A28" s="5"/>
      <c r="B28" s="282" t="s">
        <v>171</v>
      </c>
      <c r="C28" s="283"/>
      <c r="D28" s="283"/>
      <c r="E28" s="283"/>
      <c r="F28" s="283"/>
      <c r="G28" s="284"/>
      <c r="H28" s="287"/>
      <c r="I28" s="288"/>
      <c r="J28" s="288"/>
      <c r="K28" s="288"/>
      <c r="L28" s="288"/>
      <c r="M28" s="288"/>
      <c r="N28" s="288"/>
      <c r="O28" s="288"/>
      <c r="P28" s="288"/>
      <c r="Q28" s="288"/>
      <c r="R28" s="288"/>
      <c r="S28" s="289"/>
      <c r="T28" s="5"/>
    </row>
    <row r="29" spans="1:20" s="24" customFormat="1" ht="16.149999999999999" customHeight="1" x14ac:dyDescent="0.25">
      <c r="A29" s="5"/>
      <c r="B29" s="11"/>
      <c r="C29" s="285" t="s">
        <v>61</v>
      </c>
      <c r="D29" s="285"/>
      <c r="E29" s="285"/>
      <c r="F29" s="285"/>
      <c r="G29" s="286"/>
      <c r="H29" s="257"/>
      <c r="I29" s="258"/>
      <c r="J29" s="258"/>
      <c r="K29" s="258"/>
      <c r="L29" s="258"/>
      <c r="M29" s="258"/>
      <c r="N29" s="258"/>
      <c r="O29" s="258"/>
      <c r="P29" s="258"/>
      <c r="Q29" s="258"/>
      <c r="R29" s="258"/>
      <c r="S29" s="290"/>
      <c r="T29" s="5"/>
    </row>
    <row r="30" spans="1:20" s="4" customFormat="1" ht="16.149999999999999" customHeight="1" x14ac:dyDescent="0.25">
      <c r="A30" s="5"/>
      <c r="B30" s="243" t="s">
        <v>172</v>
      </c>
      <c r="C30" s="244"/>
      <c r="D30" s="244"/>
      <c r="E30" s="244"/>
      <c r="F30" s="244"/>
      <c r="G30" s="244"/>
      <c r="H30" s="244"/>
      <c r="I30" s="244"/>
      <c r="J30" s="244"/>
      <c r="K30" s="244"/>
      <c r="L30" s="244"/>
      <c r="M30" s="244"/>
      <c r="N30" s="244"/>
      <c r="O30" s="244"/>
      <c r="P30" s="244"/>
      <c r="Q30" s="244"/>
      <c r="R30" s="244"/>
      <c r="S30" s="245"/>
      <c r="T30" s="5"/>
    </row>
    <row r="31" spans="1:20" s="24" customFormat="1" ht="16.149999999999999" customHeight="1" x14ac:dyDescent="0.25">
      <c r="A31" s="5"/>
      <c r="B31" s="12"/>
      <c r="C31" s="330" t="s">
        <v>173</v>
      </c>
      <c r="D31" s="330"/>
      <c r="E31" s="330"/>
      <c r="F31" s="330"/>
      <c r="G31" s="330"/>
      <c r="H31" s="330"/>
      <c r="I31" s="331"/>
      <c r="J31" s="246"/>
      <c r="K31" s="247"/>
      <c r="L31" s="247"/>
      <c r="M31" s="247"/>
      <c r="N31" s="247"/>
      <c r="O31" s="247"/>
      <c r="P31" s="247"/>
      <c r="Q31" s="247"/>
      <c r="R31" s="247"/>
      <c r="S31" s="248"/>
      <c r="T31" s="5"/>
    </row>
    <row r="32" spans="1:20" s="24" customFormat="1" ht="16.149999999999999" customHeight="1" x14ac:dyDescent="0.25">
      <c r="A32" s="5"/>
      <c r="B32" s="13"/>
      <c r="C32" s="322" t="s">
        <v>174</v>
      </c>
      <c r="D32" s="322"/>
      <c r="E32" s="322"/>
      <c r="F32" s="322"/>
      <c r="G32" s="322"/>
      <c r="H32" s="322"/>
      <c r="I32" s="323"/>
      <c r="J32" s="226"/>
      <c r="K32" s="227"/>
      <c r="L32" s="227"/>
      <c r="M32" s="227"/>
      <c r="N32" s="227"/>
      <c r="O32" s="227"/>
      <c r="P32" s="227"/>
      <c r="Q32" s="227"/>
      <c r="R32" s="227"/>
      <c r="S32" s="318"/>
      <c r="T32" s="5"/>
    </row>
    <row r="33" spans="1:20" s="24" customFormat="1" ht="16.149999999999999" customHeight="1" x14ac:dyDescent="0.25">
      <c r="A33" s="5"/>
      <c r="B33" s="14"/>
      <c r="C33" s="285" t="s">
        <v>175</v>
      </c>
      <c r="D33" s="285"/>
      <c r="E33" s="285"/>
      <c r="F33" s="285"/>
      <c r="G33" s="285"/>
      <c r="H33" s="285"/>
      <c r="I33" s="286"/>
      <c r="J33" s="257"/>
      <c r="K33" s="258"/>
      <c r="L33" s="258"/>
      <c r="M33" s="258"/>
      <c r="N33" s="258"/>
      <c r="O33" s="258"/>
      <c r="P33" s="258"/>
      <c r="Q33" s="258"/>
      <c r="R33" s="258"/>
      <c r="S33" s="290"/>
      <c r="T33" s="5"/>
    </row>
    <row r="34" spans="1:20" ht="6" customHeight="1" x14ac:dyDescent="0.25"/>
    <row r="35" spans="1:20" ht="21.6" customHeight="1" x14ac:dyDescent="0.25">
      <c r="B35" s="319" t="s">
        <v>68</v>
      </c>
      <c r="C35" s="320"/>
      <c r="D35" s="320"/>
      <c r="E35" s="320"/>
      <c r="F35" s="320"/>
      <c r="G35" s="320"/>
      <c r="H35" s="320"/>
      <c r="I35" s="320"/>
      <c r="J35" s="320"/>
      <c r="K35" s="320"/>
      <c r="L35" s="320"/>
      <c r="M35" s="320"/>
      <c r="N35" s="320"/>
      <c r="O35" s="320"/>
      <c r="P35" s="320"/>
      <c r="Q35" s="320"/>
      <c r="R35" s="320"/>
      <c r="S35" s="321"/>
    </row>
    <row r="36" spans="1:20" s="24" customFormat="1" ht="9" customHeight="1" x14ac:dyDescent="0.25">
      <c r="A36" s="5"/>
      <c r="B36" s="261" t="s">
        <v>0</v>
      </c>
      <c r="C36" s="264" t="s">
        <v>59</v>
      </c>
      <c r="D36" s="265"/>
      <c r="E36" s="265"/>
      <c r="F36" s="265"/>
      <c r="G36" s="265"/>
      <c r="H36" s="266"/>
      <c r="I36" s="267" t="s">
        <v>67</v>
      </c>
      <c r="J36" s="268"/>
      <c r="K36" s="268"/>
      <c r="L36" s="15" t="s">
        <v>159</v>
      </c>
      <c r="M36" s="229" t="s">
        <v>70</v>
      </c>
      <c r="N36" s="223" t="s">
        <v>74</v>
      </c>
      <c r="O36" s="224"/>
      <c r="P36" s="332" t="s">
        <v>75</v>
      </c>
      <c r="Q36" s="333"/>
      <c r="R36" s="333"/>
      <c r="S36" s="334"/>
      <c r="T36" s="5"/>
    </row>
    <row r="37" spans="1:20" ht="7.9" customHeight="1" x14ac:dyDescent="0.25">
      <c r="B37" s="262"/>
      <c r="C37" s="267"/>
      <c r="D37" s="268"/>
      <c r="E37" s="268"/>
      <c r="F37" s="268"/>
      <c r="G37" s="268"/>
      <c r="H37" s="269"/>
      <c r="I37" s="267"/>
      <c r="J37" s="268"/>
      <c r="K37" s="268"/>
      <c r="L37" s="16" t="s">
        <v>161</v>
      </c>
      <c r="M37" s="230"/>
      <c r="N37" s="223"/>
      <c r="O37" s="224"/>
      <c r="P37" s="267" t="s">
        <v>67</v>
      </c>
      <c r="Q37" s="268"/>
      <c r="R37" s="269"/>
      <c r="S37" s="17" t="s">
        <v>76</v>
      </c>
    </row>
    <row r="38" spans="1:20" ht="7.9" customHeight="1" x14ac:dyDescent="0.25">
      <c r="B38" s="262"/>
      <c r="C38" s="267"/>
      <c r="D38" s="268"/>
      <c r="E38" s="268"/>
      <c r="F38" s="268"/>
      <c r="G38" s="268"/>
      <c r="H38" s="269"/>
      <c r="I38" s="267"/>
      <c r="J38" s="268"/>
      <c r="K38" s="268"/>
      <c r="L38" s="16" t="s">
        <v>160</v>
      </c>
      <c r="M38" s="230"/>
      <c r="N38" s="223"/>
      <c r="O38" s="224"/>
      <c r="P38" s="267"/>
      <c r="Q38" s="268"/>
      <c r="R38" s="269"/>
      <c r="S38" s="18" t="s">
        <v>77</v>
      </c>
    </row>
    <row r="39" spans="1:20" s="24" customFormat="1" ht="7.9" customHeight="1" x14ac:dyDescent="0.25">
      <c r="A39" s="5"/>
      <c r="B39" s="263"/>
      <c r="C39" s="270"/>
      <c r="D39" s="271"/>
      <c r="E39" s="271"/>
      <c r="F39" s="271"/>
      <c r="G39" s="271"/>
      <c r="H39" s="272"/>
      <c r="I39" s="267"/>
      <c r="J39" s="268"/>
      <c r="K39" s="268"/>
      <c r="L39" s="19" t="s">
        <v>158</v>
      </c>
      <c r="M39" s="231"/>
      <c r="N39" s="223"/>
      <c r="O39" s="224"/>
      <c r="P39" s="270"/>
      <c r="Q39" s="271"/>
      <c r="R39" s="272"/>
      <c r="S39" s="20" t="s">
        <v>78</v>
      </c>
      <c r="T39" s="5"/>
    </row>
    <row r="40" spans="1:20" s="24" customFormat="1" ht="20.45" customHeight="1" x14ac:dyDescent="0.25">
      <c r="A40" s="5"/>
      <c r="B40" s="2" t="s">
        <v>1</v>
      </c>
      <c r="C40" s="226"/>
      <c r="D40" s="227"/>
      <c r="E40" s="227"/>
      <c r="F40" s="227"/>
      <c r="G40" s="227"/>
      <c r="H40" s="228"/>
      <c r="I40" s="232"/>
      <c r="J40" s="233"/>
      <c r="K40" s="234"/>
      <c r="L40" s="80"/>
      <c r="M40" s="80"/>
      <c r="N40" s="235"/>
      <c r="O40" s="236"/>
      <c r="P40" s="232"/>
      <c r="Q40" s="233"/>
      <c r="R40" s="234"/>
      <c r="S40" s="81"/>
      <c r="T40" s="5"/>
    </row>
    <row r="41" spans="1:20" s="24" customFormat="1" ht="20.45" customHeight="1" x14ac:dyDescent="0.25">
      <c r="A41" s="5"/>
      <c r="B41" s="2" t="s">
        <v>2</v>
      </c>
      <c r="C41" s="226"/>
      <c r="D41" s="227"/>
      <c r="E41" s="227"/>
      <c r="F41" s="227"/>
      <c r="G41" s="227"/>
      <c r="H41" s="228"/>
      <c r="I41" s="232"/>
      <c r="J41" s="233"/>
      <c r="K41" s="234"/>
      <c r="L41" s="80"/>
      <c r="M41" s="80"/>
      <c r="N41" s="235"/>
      <c r="O41" s="236"/>
      <c r="P41" s="232"/>
      <c r="Q41" s="233"/>
      <c r="R41" s="234"/>
      <c r="S41" s="81"/>
      <c r="T41" s="5"/>
    </row>
    <row r="42" spans="1:20" s="24" customFormat="1" ht="20.45" customHeight="1" x14ac:dyDescent="0.25">
      <c r="A42" s="5"/>
      <c r="B42" s="2" t="s">
        <v>3</v>
      </c>
      <c r="C42" s="226"/>
      <c r="D42" s="227"/>
      <c r="E42" s="227"/>
      <c r="F42" s="227"/>
      <c r="G42" s="227"/>
      <c r="H42" s="228"/>
      <c r="I42" s="232"/>
      <c r="J42" s="233"/>
      <c r="K42" s="234"/>
      <c r="L42" s="80"/>
      <c r="M42" s="80"/>
      <c r="N42" s="235"/>
      <c r="O42" s="236"/>
      <c r="P42" s="232"/>
      <c r="Q42" s="233"/>
      <c r="R42" s="234"/>
      <c r="S42" s="81"/>
      <c r="T42" s="5"/>
    </row>
    <row r="43" spans="1:20" s="24" customFormat="1" ht="20.45" customHeight="1" x14ac:dyDescent="0.25">
      <c r="A43" s="5"/>
      <c r="B43" s="2" t="s">
        <v>4</v>
      </c>
      <c r="C43" s="226"/>
      <c r="D43" s="227"/>
      <c r="E43" s="227"/>
      <c r="F43" s="227"/>
      <c r="G43" s="227"/>
      <c r="H43" s="228"/>
      <c r="I43" s="232"/>
      <c r="J43" s="233"/>
      <c r="K43" s="234"/>
      <c r="L43" s="80"/>
      <c r="M43" s="80"/>
      <c r="N43" s="235"/>
      <c r="O43" s="236"/>
      <c r="P43" s="232"/>
      <c r="Q43" s="233"/>
      <c r="R43" s="234"/>
      <c r="S43" s="81"/>
      <c r="T43" s="5"/>
    </row>
    <row r="44" spans="1:20" s="24" customFormat="1" ht="20.45" customHeight="1" x14ac:dyDescent="0.25">
      <c r="A44" s="5"/>
      <c r="B44" s="2" t="s">
        <v>5</v>
      </c>
      <c r="C44" s="226"/>
      <c r="D44" s="227"/>
      <c r="E44" s="227"/>
      <c r="F44" s="227"/>
      <c r="G44" s="227"/>
      <c r="H44" s="228"/>
      <c r="I44" s="232"/>
      <c r="J44" s="233"/>
      <c r="K44" s="234"/>
      <c r="L44" s="80"/>
      <c r="M44" s="80"/>
      <c r="N44" s="235"/>
      <c r="O44" s="236"/>
      <c r="P44" s="232"/>
      <c r="Q44" s="233"/>
      <c r="R44" s="234"/>
      <c r="S44" s="81"/>
      <c r="T44" s="5"/>
    </row>
    <row r="45" spans="1:20" s="24" customFormat="1" ht="20.45" customHeight="1" x14ac:dyDescent="0.25">
      <c r="A45" s="5"/>
      <c r="B45" s="2" t="s">
        <v>6</v>
      </c>
      <c r="C45" s="226"/>
      <c r="D45" s="227"/>
      <c r="E45" s="227"/>
      <c r="F45" s="227"/>
      <c r="G45" s="227"/>
      <c r="H45" s="228"/>
      <c r="I45" s="232"/>
      <c r="J45" s="233"/>
      <c r="K45" s="234"/>
      <c r="L45" s="80"/>
      <c r="M45" s="80"/>
      <c r="N45" s="235"/>
      <c r="O45" s="236"/>
      <c r="P45" s="232"/>
      <c r="Q45" s="233"/>
      <c r="R45" s="234"/>
      <c r="S45" s="81"/>
      <c r="T45" s="5"/>
    </row>
    <row r="46" spans="1:20" s="24" customFormat="1" ht="20.45" customHeight="1" x14ac:dyDescent="0.25">
      <c r="A46" s="5"/>
      <c r="B46" s="2" t="s">
        <v>7</v>
      </c>
      <c r="C46" s="226"/>
      <c r="D46" s="227"/>
      <c r="E46" s="227"/>
      <c r="F46" s="227"/>
      <c r="G46" s="227"/>
      <c r="H46" s="228"/>
      <c r="I46" s="232"/>
      <c r="J46" s="233"/>
      <c r="K46" s="234"/>
      <c r="L46" s="80"/>
      <c r="M46" s="80"/>
      <c r="N46" s="235"/>
      <c r="O46" s="236"/>
      <c r="P46" s="232"/>
      <c r="Q46" s="233"/>
      <c r="R46" s="234"/>
      <c r="S46" s="81"/>
      <c r="T46" s="5"/>
    </row>
    <row r="47" spans="1:20" s="24" customFormat="1" ht="20.45" customHeight="1" x14ac:dyDescent="0.25">
      <c r="A47" s="5"/>
      <c r="B47" s="8" t="s">
        <v>8</v>
      </c>
      <c r="C47" s="257"/>
      <c r="D47" s="258"/>
      <c r="E47" s="258"/>
      <c r="F47" s="258"/>
      <c r="G47" s="258"/>
      <c r="H47" s="259"/>
      <c r="I47" s="249"/>
      <c r="J47" s="250"/>
      <c r="K47" s="251"/>
      <c r="L47" s="82"/>
      <c r="M47" s="83"/>
      <c r="N47" s="252"/>
      <c r="O47" s="253"/>
      <c r="P47" s="249"/>
      <c r="Q47" s="250"/>
      <c r="R47" s="251"/>
      <c r="S47" s="84"/>
      <c r="T47" s="5"/>
    </row>
    <row r="48" spans="1:20" ht="6" customHeight="1" x14ac:dyDescent="0.25">
      <c r="L48" s="73"/>
    </row>
    <row r="49" spans="1:20" ht="21.6" customHeight="1" x14ac:dyDescent="0.25">
      <c r="B49" s="240" t="s">
        <v>69</v>
      </c>
      <c r="C49" s="241"/>
      <c r="D49" s="241"/>
      <c r="E49" s="241"/>
      <c r="F49" s="241"/>
      <c r="G49" s="241"/>
      <c r="H49" s="241"/>
      <c r="I49" s="241"/>
      <c r="J49" s="241"/>
      <c r="K49" s="241"/>
      <c r="L49" s="241"/>
      <c r="M49" s="241"/>
      <c r="N49" s="241"/>
      <c r="O49" s="241"/>
      <c r="P49" s="241"/>
      <c r="Q49" s="241"/>
      <c r="R49" s="241"/>
      <c r="S49" s="242"/>
    </row>
    <row r="50" spans="1:20" s="24" customFormat="1" ht="16.149999999999999" customHeight="1" x14ac:dyDescent="0.25">
      <c r="A50" s="5"/>
      <c r="B50" s="21"/>
      <c r="C50" s="305" t="s">
        <v>9</v>
      </c>
      <c r="D50" s="305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6"/>
      <c r="P50" s="237"/>
      <c r="Q50" s="238"/>
      <c r="R50" s="238"/>
      <c r="S50" s="239"/>
      <c r="T50" s="5"/>
    </row>
    <row r="51" spans="1:20" s="24" customFormat="1" ht="16.149999999999999" customHeight="1" x14ac:dyDescent="0.25">
      <c r="A51" s="5"/>
      <c r="B51" s="22"/>
      <c r="C51" s="307" t="s">
        <v>152</v>
      </c>
      <c r="D51" s="307"/>
      <c r="E51" s="307"/>
      <c r="F51" s="307"/>
      <c r="G51" s="307"/>
      <c r="H51" s="307"/>
      <c r="I51" s="307"/>
      <c r="J51" s="307"/>
      <c r="K51" s="307"/>
      <c r="L51" s="307"/>
      <c r="M51" s="307"/>
      <c r="N51" s="307"/>
      <c r="O51" s="308"/>
      <c r="P51" s="327"/>
      <c r="Q51" s="328"/>
      <c r="R51" s="328"/>
      <c r="S51" s="329"/>
      <c r="T51" s="5"/>
    </row>
    <row r="52" spans="1:20" s="24" customFormat="1" ht="19.149999999999999" customHeight="1" x14ac:dyDescent="0.25">
      <c r="A52" s="5"/>
      <c r="B52" s="23"/>
      <c r="C52" s="61" t="s">
        <v>153</v>
      </c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2"/>
      <c r="P52" s="302" t="str">
        <f>IF(P50&amp;P51="","",N(P50)+N(P51))</f>
        <v/>
      </c>
      <c r="Q52" s="303"/>
      <c r="R52" s="303"/>
      <c r="S52" s="304"/>
      <c r="T52" s="5"/>
    </row>
    <row r="53" spans="1:20" ht="6" customHeight="1" x14ac:dyDescent="0.25"/>
    <row r="54" spans="1:20" ht="21.75" customHeight="1" x14ac:dyDescent="0.25">
      <c r="B54" s="225" t="s">
        <v>185</v>
      </c>
      <c r="C54" s="225"/>
      <c r="D54" s="225"/>
      <c r="E54" s="225"/>
      <c r="F54" s="225"/>
      <c r="G54" s="225"/>
      <c r="H54" s="225"/>
      <c r="I54" s="225"/>
      <c r="J54" s="225"/>
      <c r="K54" s="225"/>
      <c r="L54" s="225"/>
      <c r="M54" s="225"/>
      <c r="N54" s="225"/>
      <c r="O54" s="225"/>
      <c r="P54" s="225"/>
      <c r="Q54" s="225"/>
      <c r="R54" s="225"/>
      <c r="S54" s="225"/>
    </row>
    <row r="55" spans="1:20" ht="10.5" customHeight="1" x14ac:dyDescent="0.25">
      <c r="B55" s="225" t="s">
        <v>187</v>
      </c>
      <c r="C55" s="225"/>
      <c r="D55" s="225"/>
      <c r="E55" s="225"/>
      <c r="F55" s="225"/>
      <c r="G55" s="225"/>
      <c r="H55" s="225"/>
      <c r="I55" s="225"/>
      <c r="J55" s="225"/>
      <c r="K55" s="225"/>
      <c r="L55" s="225"/>
      <c r="M55" s="225"/>
      <c r="N55" s="225"/>
      <c r="O55" s="225"/>
      <c r="P55" s="225"/>
      <c r="Q55" s="225"/>
      <c r="R55" s="225"/>
      <c r="S55" s="225"/>
    </row>
    <row r="56" spans="1:20" ht="10.5" customHeight="1" x14ac:dyDescent="0.25">
      <c r="B56" s="312" t="s">
        <v>186</v>
      </c>
      <c r="C56" s="312"/>
      <c r="D56" s="312"/>
      <c r="E56" s="312"/>
      <c r="F56" s="312"/>
      <c r="G56" s="312"/>
      <c r="H56" s="312"/>
      <c r="I56" s="312"/>
      <c r="J56" s="312"/>
      <c r="K56" s="312"/>
      <c r="L56" s="312"/>
      <c r="M56" s="312"/>
      <c r="N56" s="312"/>
      <c r="O56" s="312"/>
      <c r="P56" s="312"/>
      <c r="Q56" s="312"/>
      <c r="R56" s="312"/>
      <c r="S56" s="312"/>
    </row>
    <row r="57" spans="1:20" ht="24" customHeight="1" x14ac:dyDescent="0.25">
      <c r="B57" s="260"/>
      <c r="C57" s="260"/>
      <c r="D57" s="260"/>
      <c r="E57" s="260"/>
      <c r="F57" s="260"/>
      <c r="G57" s="260"/>
      <c r="H57" s="260"/>
      <c r="I57" s="260"/>
      <c r="J57" s="260"/>
      <c r="K57" s="260"/>
      <c r="L57" s="260"/>
      <c r="M57" s="260"/>
      <c r="N57" s="260"/>
      <c r="O57" s="260"/>
      <c r="P57" s="260"/>
      <c r="Q57" s="260"/>
      <c r="R57" s="260"/>
      <c r="S57" s="260"/>
    </row>
  </sheetData>
  <sheetProtection algorithmName="SHA-512" hashValue="f2sPFGTuA8yxZ0pf9v+YXil8xGrERICH1uFXi2q5diPg2b6zEUE2hU7v675gMUXk5ko2rEDTxfzIbeWtuIWhOw==" saltValue="rPskaZTqZynceZj2Pqcl2Q==" spinCount="100000" sheet="1" objects="1" scenarios="1"/>
  <protectedRanges>
    <protectedRange sqref="G5:S6 I11:S15 D20:D22 F20:S22 D26:D27 F26:F27 H26:J27 Q26:S27 H28:S29 J31:S33 C40:S47 P50:S51" name="Raspon1"/>
  </protectedRanges>
  <mergeCells count="110">
    <mergeCell ref="I14:S14"/>
    <mergeCell ref="B54:S54"/>
    <mergeCell ref="B56:S56"/>
    <mergeCell ref="R3:S3"/>
    <mergeCell ref="I15:S15"/>
    <mergeCell ref="P16:S16"/>
    <mergeCell ref="I13:S13"/>
    <mergeCell ref="B16:O16"/>
    <mergeCell ref="H20:J20"/>
    <mergeCell ref="H21:J21"/>
    <mergeCell ref="N40:O40"/>
    <mergeCell ref="J32:S32"/>
    <mergeCell ref="J33:S33"/>
    <mergeCell ref="I36:K39"/>
    <mergeCell ref="B35:S35"/>
    <mergeCell ref="C32:I32"/>
    <mergeCell ref="K26:P26"/>
    <mergeCell ref="K27:P27"/>
    <mergeCell ref="Q26:S26"/>
    <mergeCell ref="P51:S51"/>
    <mergeCell ref="C31:I31"/>
    <mergeCell ref="C33:I33"/>
    <mergeCell ref="P36:S36"/>
    <mergeCell ref="P37:R39"/>
    <mergeCell ref="B57:S57"/>
    <mergeCell ref="B11:H11"/>
    <mergeCell ref="B12:H12"/>
    <mergeCell ref="B15:H15"/>
    <mergeCell ref="B10:S10"/>
    <mergeCell ref="I11:S11"/>
    <mergeCell ref="I12:S12"/>
    <mergeCell ref="C44:H44"/>
    <mergeCell ref="N20:R20"/>
    <mergeCell ref="N21:R21"/>
    <mergeCell ref="F27:G27"/>
    <mergeCell ref="H26:J26"/>
    <mergeCell ref="H27:J27"/>
    <mergeCell ref="B17:S17"/>
    <mergeCell ref="H18:J19"/>
    <mergeCell ref="F20:G20"/>
    <mergeCell ref="F21:G21"/>
    <mergeCell ref="K20:M20"/>
    <mergeCell ref="K21:M21"/>
    <mergeCell ref="K18:M19"/>
    <mergeCell ref="P52:S52"/>
    <mergeCell ref="C50:O50"/>
    <mergeCell ref="C51:O51"/>
    <mergeCell ref="P40:R40"/>
    <mergeCell ref="B1:S1"/>
    <mergeCell ref="B36:B39"/>
    <mergeCell ref="C36:H39"/>
    <mergeCell ref="H22:J22"/>
    <mergeCell ref="B18:B19"/>
    <mergeCell ref="R2:S2"/>
    <mergeCell ref="N18:R19"/>
    <mergeCell ref="G5:S5"/>
    <mergeCell ref="G6:S6"/>
    <mergeCell ref="C18:G19"/>
    <mergeCell ref="Q25:S25"/>
    <mergeCell ref="N22:R22"/>
    <mergeCell ref="Q24:S24"/>
    <mergeCell ref="B23:S23"/>
    <mergeCell ref="B24:B25"/>
    <mergeCell ref="F22:G22"/>
    <mergeCell ref="H24:J25"/>
    <mergeCell ref="B28:G28"/>
    <mergeCell ref="C29:G29"/>
    <mergeCell ref="C24:G25"/>
    <mergeCell ref="K22:M22"/>
    <mergeCell ref="K24:P25"/>
    <mergeCell ref="H28:S28"/>
    <mergeCell ref="H29:S29"/>
    <mergeCell ref="F26:G26"/>
    <mergeCell ref="N44:O44"/>
    <mergeCell ref="B30:S30"/>
    <mergeCell ref="J31:S31"/>
    <mergeCell ref="I47:K47"/>
    <mergeCell ref="I41:K41"/>
    <mergeCell ref="C40:H40"/>
    <mergeCell ref="C41:H41"/>
    <mergeCell ref="I44:K44"/>
    <mergeCell ref="N47:O47"/>
    <mergeCell ref="P41:R41"/>
    <mergeCell ref="Q27:S27"/>
    <mergeCell ref="C46:H46"/>
    <mergeCell ref="C47:H47"/>
    <mergeCell ref="I45:K45"/>
    <mergeCell ref="I46:K46"/>
    <mergeCell ref="C42:H42"/>
    <mergeCell ref="N46:O46"/>
    <mergeCell ref="P42:R42"/>
    <mergeCell ref="P43:R43"/>
    <mergeCell ref="P44:R44"/>
    <mergeCell ref="P45:R45"/>
    <mergeCell ref="P46:R46"/>
    <mergeCell ref="P47:R47"/>
    <mergeCell ref="N36:O39"/>
    <mergeCell ref="B55:S55"/>
    <mergeCell ref="C43:H43"/>
    <mergeCell ref="M36:M39"/>
    <mergeCell ref="I42:K42"/>
    <mergeCell ref="I43:K43"/>
    <mergeCell ref="N41:O41"/>
    <mergeCell ref="N42:O42"/>
    <mergeCell ref="N43:O43"/>
    <mergeCell ref="I40:K40"/>
    <mergeCell ref="P50:S50"/>
    <mergeCell ref="B49:S49"/>
    <mergeCell ref="N45:O45"/>
    <mergeCell ref="C45:H45"/>
  </mergeCells>
  <dataValidations count="3">
    <dataValidation type="list" showInputMessage="1" showErrorMessage="1" sqref="L40:L47 S20:S22" xr:uid="{00000000-0002-0000-0000-000000000000}">
      <formula1>PPDS</formula1>
    </dataValidation>
    <dataValidation type="list" showInputMessage="1" showErrorMessage="1" sqref="H26:J27" xr:uid="{00000000-0002-0000-0000-000001000000}">
      <formula1>DaNe</formula1>
    </dataValidation>
    <dataValidation type="list" showInputMessage="1" showErrorMessage="1" sqref="M40:M47" xr:uid="{00000000-0002-0000-0000-000002000000}">
      <formula1>Invalid</formula1>
    </dataValidation>
  </dataValidations>
  <printOptions horizontalCentered="1"/>
  <pageMargins left="0.39370078740157483" right="0.39370078740157483" top="0.47244094488188981" bottom="0.47244094488188981" header="0" footer="0.19685039370078741"/>
  <pageSetup paperSize="9" scale="96" orientation="portrait" r:id="rId1"/>
  <headerFooter>
    <oddFooter>&amp;L&amp;"Arial,Uobičajeno"&amp;8          DOH 2024&amp;C&amp;"Arial,Uobičajeno"&amp;8RRiF-ov obrazac  ©  rrif.hr&amp;R&amp;"Arial,Uobičajeno"&amp;8Stranica 1          .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K36"/>
  <sheetViews>
    <sheetView tabSelected="1" zoomScaleNormal="100" workbookViewId="0">
      <selection activeCell="Q13" sqref="Q13"/>
    </sheetView>
  </sheetViews>
  <sheetFormatPr defaultColWidth="8.85546875" defaultRowHeight="14.25" x14ac:dyDescent="0.25"/>
  <cols>
    <col min="1" max="1" width="4.5703125" style="1" customWidth="1"/>
    <col min="2" max="2" width="3.5703125" style="1" customWidth="1"/>
    <col min="3" max="3" width="0.85546875" style="1" customWidth="1"/>
    <col min="4" max="4" width="17.7109375" style="1" customWidth="1"/>
    <col min="5" max="5" width="8.28515625" style="1" customWidth="1"/>
    <col min="6" max="6" width="8.85546875" style="1"/>
    <col min="7" max="7" width="12.28515625" style="1" customWidth="1"/>
    <col min="8" max="9" width="10" style="1" customWidth="1"/>
    <col min="10" max="10" width="8.85546875" style="1" customWidth="1"/>
    <col min="11" max="11" width="15.7109375" style="1" customWidth="1"/>
    <col min="12" max="12" width="4.42578125" style="1" customWidth="1"/>
    <col min="13" max="16384" width="8.85546875" style="1"/>
  </cols>
  <sheetData>
    <row r="1" spans="2:11" ht="24" customHeight="1" thickBot="1" x14ac:dyDescent="0.3">
      <c r="B1" s="605"/>
      <c r="C1" s="605"/>
      <c r="D1" s="605"/>
      <c r="E1" s="605"/>
      <c r="F1" s="605"/>
      <c r="G1" s="605"/>
      <c r="H1" s="605"/>
      <c r="I1" s="605"/>
      <c r="J1" s="605"/>
      <c r="K1" s="605"/>
    </row>
    <row r="2" spans="2:11" ht="63" customHeight="1" thickBot="1" x14ac:dyDescent="0.3">
      <c r="B2" s="607" t="str">
        <f>"RRIF-ov DOH OBRAZAC          ZA "&amp;podaci!B2&amp;". GODINU"</f>
        <v>RRIF-ov DOH OBRAZAC          ZA 2024. GODINU</v>
      </c>
      <c r="C2" s="608"/>
      <c r="D2" s="608"/>
      <c r="E2" s="608"/>
      <c r="F2" s="608"/>
      <c r="G2" s="608"/>
      <c r="H2" s="608"/>
      <c r="I2" s="55"/>
      <c r="J2" s="55"/>
      <c r="K2" s="56"/>
    </row>
    <row r="3" spans="2:11" ht="24" customHeight="1" x14ac:dyDescent="0.25"/>
    <row r="4" spans="2:11" ht="30.75" x14ac:dyDescent="0.25">
      <c r="B4" s="610" t="s">
        <v>126</v>
      </c>
      <c r="C4" s="610"/>
      <c r="D4" s="610"/>
      <c r="E4" s="610"/>
      <c r="F4" s="610"/>
      <c r="G4" s="610"/>
      <c r="H4" s="610"/>
      <c r="I4" s="610"/>
      <c r="J4" s="610"/>
      <c r="K4" s="610"/>
    </row>
    <row r="5" spans="2:11" ht="30.75" x14ac:dyDescent="0.25">
      <c r="B5" s="609" t="s">
        <v>127</v>
      </c>
      <c r="C5" s="609"/>
      <c r="D5" s="609"/>
      <c r="E5" s="609"/>
      <c r="F5" s="609"/>
      <c r="G5" s="609"/>
      <c r="H5" s="609"/>
      <c r="I5" s="609"/>
      <c r="J5" s="609"/>
      <c r="K5" s="609"/>
    </row>
    <row r="6" spans="2:11" ht="24" customHeight="1" x14ac:dyDescent="0.25"/>
    <row r="7" spans="2:11" ht="19.149999999999999" customHeight="1" x14ac:dyDescent="0.25">
      <c r="B7" s="57" t="s">
        <v>115</v>
      </c>
    </row>
    <row r="8" spans="2:11" ht="6" customHeight="1" x14ac:dyDescent="0.25"/>
    <row r="9" spans="2:11" ht="19.149999999999999" customHeight="1" x14ac:dyDescent="0.25">
      <c r="B9" s="52" t="s">
        <v>1</v>
      </c>
      <c r="D9" s="1" t="s">
        <v>130</v>
      </c>
    </row>
    <row r="10" spans="2:11" ht="19.149999999999999" customHeight="1" x14ac:dyDescent="0.25">
      <c r="B10" s="52" t="s">
        <v>2</v>
      </c>
      <c r="D10" s="1" t="s">
        <v>119</v>
      </c>
    </row>
    <row r="11" spans="2:11" ht="19.149999999999999" customHeight="1" x14ac:dyDescent="0.25">
      <c r="B11" s="52" t="s">
        <v>3</v>
      </c>
      <c r="D11" s="1" t="s">
        <v>137</v>
      </c>
    </row>
    <row r="12" spans="2:11" ht="19.149999999999999" customHeight="1" x14ac:dyDescent="0.25">
      <c r="B12" s="52" t="s">
        <v>4</v>
      </c>
      <c r="D12" s="1" t="s">
        <v>116</v>
      </c>
    </row>
    <row r="13" spans="2:11" ht="19.149999999999999" customHeight="1" x14ac:dyDescent="0.25">
      <c r="B13" s="52" t="s">
        <v>5</v>
      </c>
      <c r="D13" s="1" t="s">
        <v>138</v>
      </c>
    </row>
    <row r="14" spans="2:11" ht="19.149999999999999" customHeight="1" x14ac:dyDescent="0.25">
      <c r="B14" s="52" t="s">
        <v>6</v>
      </c>
      <c r="D14" s="1" t="s">
        <v>147</v>
      </c>
    </row>
    <row r="15" spans="2:11" ht="19.149999999999999" customHeight="1" x14ac:dyDescent="0.25">
      <c r="B15" s="52" t="s">
        <v>7</v>
      </c>
      <c r="D15" s="1" t="s">
        <v>117</v>
      </c>
    </row>
    <row r="16" spans="2:11" ht="19.149999999999999" customHeight="1" x14ac:dyDescent="0.25">
      <c r="B16" s="52"/>
      <c r="D16" s="1" t="s">
        <v>118</v>
      </c>
    </row>
    <row r="17" spans="2:11" ht="19.899999999999999" customHeight="1" x14ac:dyDescent="0.25">
      <c r="B17" s="52"/>
    </row>
    <row r="18" spans="2:11" ht="19.149999999999999" customHeight="1" x14ac:dyDescent="0.25">
      <c r="B18" s="58" t="s">
        <v>120</v>
      </c>
      <c r="C18" s="53"/>
      <c r="D18" s="53"/>
    </row>
    <row r="19" spans="2:11" ht="6" customHeight="1" x14ac:dyDescent="0.25">
      <c r="B19" s="53"/>
      <c r="C19" s="53"/>
      <c r="D19" s="53"/>
    </row>
    <row r="20" spans="2:11" ht="19.149999999999999" customHeight="1" x14ac:dyDescent="0.25">
      <c r="B20" s="54" t="s">
        <v>1</v>
      </c>
      <c r="C20" s="53"/>
      <c r="D20" s="53" t="s">
        <v>121</v>
      </c>
    </row>
    <row r="21" spans="2:11" ht="19.149999999999999" customHeight="1" x14ac:dyDescent="0.25">
      <c r="B21" s="54" t="s">
        <v>2</v>
      </c>
      <c r="C21" s="53"/>
      <c r="D21" s="53" t="s">
        <v>122</v>
      </c>
    </row>
    <row r="22" spans="2:11" x14ac:dyDescent="0.25">
      <c r="B22" s="54"/>
      <c r="C22" s="53"/>
      <c r="D22" s="53" t="s">
        <v>123</v>
      </c>
    </row>
    <row r="23" spans="2:11" ht="19.899999999999999" customHeight="1" x14ac:dyDescent="0.25">
      <c r="B23" s="52"/>
    </row>
    <row r="24" spans="2:11" ht="19.149999999999999" customHeight="1" x14ac:dyDescent="0.25">
      <c r="B24" s="57" t="s">
        <v>124</v>
      </c>
    </row>
    <row r="25" spans="2:11" ht="6" customHeight="1" x14ac:dyDescent="0.25"/>
    <row r="26" spans="2:11" ht="19.149999999999999" customHeight="1" x14ac:dyDescent="0.25">
      <c r="B26" s="52" t="s">
        <v>1</v>
      </c>
      <c r="D26" s="1" t="str">
        <f>"U našem časopisu Računovodstvo, revizija i financije broj 2/"&amp;SljedecaGodina&amp;" biti će objavljen članak s"</f>
        <v>U našem časopisu Računovodstvo, revizija i financije broj 2/2025 biti će objavljen članak s</v>
      </c>
    </row>
    <row r="27" spans="2:11" ht="19.149999999999999" customHeight="1" x14ac:dyDescent="0.25">
      <c r="B27" s="52"/>
      <c r="D27" s="1" t="s">
        <v>156</v>
      </c>
    </row>
    <row r="28" spans="2:11" ht="19.149999999999999" customHeight="1" x14ac:dyDescent="0.25">
      <c r="B28" s="52" t="s">
        <v>2</v>
      </c>
      <c r="D28" s="1" t="s">
        <v>125</v>
      </c>
    </row>
    <row r="29" spans="2:11" ht="19.149999999999999" customHeight="1" x14ac:dyDescent="0.25">
      <c r="D29" s="1" t="str">
        <f>"i financije broj 1/"&amp;SljedecaGodina</f>
        <v>i financije broj 1/2025</v>
      </c>
    </row>
    <row r="30" spans="2:11" ht="19.149999999999999" hidden="1" customHeight="1" x14ac:dyDescent="0.25">
      <c r="B30" s="52" t="s">
        <v>3</v>
      </c>
      <c r="D30" s="1" t="s">
        <v>139</v>
      </c>
    </row>
    <row r="31" spans="2:11" ht="19.149999999999999" hidden="1" customHeight="1" x14ac:dyDescent="0.25">
      <c r="B31" s="52"/>
      <c r="D31" s="1" t="s">
        <v>140</v>
      </c>
      <c r="E31" s="611" t="s">
        <v>142</v>
      </c>
      <c r="F31" s="611"/>
      <c r="G31" s="611"/>
      <c r="H31" s="611"/>
      <c r="I31" s="611"/>
      <c r="J31" s="611"/>
      <c r="K31" s="611"/>
    </row>
    <row r="32" spans="2:11" ht="19.149999999999999" hidden="1" customHeight="1" x14ac:dyDescent="0.25">
      <c r="B32" s="52"/>
      <c r="D32" s="1" t="s">
        <v>141</v>
      </c>
    </row>
    <row r="33" spans="2:11" ht="19.149999999999999" hidden="1" customHeight="1" x14ac:dyDescent="0.25">
      <c r="B33" s="52"/>
      <c r="E33" s="611" t="s">
        <v>143</v>
      </c>
      <c r="F33" s="611"/>
      <c r="G33" s="611"/>
      <c r="H33" s="611"/>
      <c r="I33" s="611"/>
      <c r="J33" s="611"/>
      <c r="K33" s="611"/>
    </row>
    <row r="34" spans="2:11" ht="19.149999999999999" customHeight="1" x14ac:dyDescent="0.25">
      <c r="B34" s="52" t="s">
        <v>3</v>
      </c>
      <c r="D34" s="1" t="s">
        <v>128</v>
      </c>
    </row>
    <row r="35" spans="2:11" ht="19.149999999999999" customHeight="1" x14ac:dyDescent="0.25">
      <c r="D35" s="1" t="s">
        <v>276</v>
      </c>
      <c r="I35" s="182" t="s">
        <v>129</v>
      </c>
      <c r="J35" s="182"/>
      <c r="K35" s="182"/>
    </row>
    <row r="36" spans="2:11" ht="24" customHeight="1" x14ac:dyDescent="0.25">
      <c r="B36" s="606"/>
      <c r="C36" s="606"/>
      <c r="D36" s="606"/>
      <c r="E36" s="606"/>
      <c r="F36" s="606"/>
      <c r="G36" s="606"/>
      <c r="H36" s="606"/>
      <c r="I36" s="606"/>
      <c r="J36" s="606"/>
      <c r="K36" s="606"/>
    </row>
  </sheetData>
  <sheetProtection algorithmName="SHA-512" hashValue="RoIPYYZwTauvf4x7V6ormTRrg1Z3atYF2VnwtXxFuxn8hcBepM1/0vWjoG+5x42zUk0sfkwtZI84byh1zzyg3w==" saltValue="GUS1s3nsGnCQ8XOWJW6K6w==" spinCount="100000" sheet="1" objects="1" scenarios="1"/>
  <mergeCells count="7">
    <mergeCell ref="B1:K1"/>
    <mergeCell ref="B36:K36"/>
    <mergeCell ref="B2:H2"/>
    <mergeCell ref="B5:K5"/>
    <mergeCell ref="B4:K4"/>
    <mergeCell ref="E33:K33"/>
    <mergeCell ref="E31:K31"/>
  </mergeCells>
  <hyperlinks>
    <hyperlink ref="B5" r:id="rId1" xr:uid="{00000000-0004-0000-0900-000000000000}"/>
    <hyperlink ref="I35" r:id="rId2" xr:uid="{00000000-0004-0000-0900-000001000000}"/>
    <hyperlink ref="E31" r:id="rId3" xr:uid="{00000000-0004-0000-0900-000002000000}"/>
    <hyperlink ref="E33" r:id="rId4" xr:uid="{00000000-0004-0000-0900-000003000000}"/>
  </hyperlinks>
  <pageMargins left="0.39370078740157483" right="0.39370078740157483" top="0.47244094488188981" bottom="0.47244094488188981" header="0" footer="0.19685039370078741"/>
  <pageSetup paperSize="9" scale="99" orientation="portrait" r:id="rId5"/>
  <drawing r:id="rId6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M40"/>
  <sheetViews>
    <sheetView zoomScaleNormal="100" workbookViewId="0">
      <selection activeCell="E22" sqref="E22"/>
    </sheetView>
  </sheetViews>
  <sheetFormatPr defaultColWidth="9.140625" defaultRowHeight="15" x14ac:dyDescent="0.25"/>
  <cols>
    <col min="1" max="1" width="2.85546875" customWidth="1"/>
    <col min="2" max="2" width="8" style="191" customWidth="1"/>
    <col min="3" max="3" width="1.140625" customWidth="1"/>
    <col min="4" max="4" width="25.28515625" style="200" bestFit="1" customWidth="1"/>
    <col min="5" max="5" width="11.42578125" style="191" customWidth="1"/>
    <col min="6" max="6" width="9.85546875" customWidth="1"/>
    <col min="7" max="7" width="4.5703125" style="183" customWidth="1"/>
    <col min="8" max="8" width="2.85546875" customWidth="1"/>
    <col min="9" max="9" width="24" style="200" bestFit="1" customWidth="1"/>
    <col min="10" max="10" width="11.42578125" style="191" customWidth="1"/>
    <col min="11" max="11" width="2.85546875" customWidth="1"/>
    <col min="12" max="12" width="11.42578125" style="203" customWidth="1"/>
    <col min="13" max="13" width="10.28515625" style="203" customWidth="1"/>
  </cols>
  <sheetData>
    <row r="1" spans="2:12" ht="15.75" thickBot="1" x14ac:dyDescent="0.3"/>
    <row r="2" spans="2:12" ht="15.75" thickBot="1" x14ac:dyDescent="0.3">
      <c r="B2" s="192">
        <v>2024</v>
      </c>
      <c r="D2" s="202" t="s">
        <v>296</v>
      </c>
      <c r="E2" s="197">
        <v>6720</v>
      </c>
      <c r="I2" s="200" t="s">
        <v>290</v>
      </c>
      <c r="L2" s="197">
        <v>50400</v>
      </c>
    </row>
    <row r="3" spans="2:12" ht="15.75" thickBot="1" x14ac:dyDescent="0.3">
      <c r="B3" s="191">
        <f>ZaGodinu+1</f>
        <v>2025</v>
      </c>
      <c r="D3" s="200" t="s">
        <v>297</v>
      </c>
      <c r="E3" s="197">
        <v>12168</v>
      </c>
      <c r="I3" s="200" t="s">
        <v>298</v>
      </c>
      <c r="L3" s="197">
        <v>560</v>
      </c>
    </row>
    <row r="4" spans="2:12" ht="15.75" x14ac:dyDescent="0.25">
      <c r="B4" s="193">
        <v>4</v>
      </c>
      <c r="E4" s="209"/>
    </row>
    <row r="5" spans="2:12" x14ac:dyDescent="0.25">
      <c r="J5" s="199"/>
    </row>
    <row r="6" spans="2:12" x14ac:dyDescent="0.25">
      <c r="B6" s="194"/>
      <c r="J6" s="199"/>
    </row>
    <row r="7" spans="2:12" x14ac:dyDescent="0.25">
      <c r="B7" s="195">
        <f>ZaGodinu-5</f>
        <v>2019</v>
      </c>
      <c r="J7" s="199"/>
    </row>
    <row r="8" spans="2:12" x14ac:dyDescent="0.25">
      <c r="B8" s="195">
        <f>B7+1</f>
        <v>2020</v>
      </c>
      <c r="J8" s="199"/>
    </row>
    <row r="9" spans="2:12" x14ac:dyDescent="0.25">
      <c r="B9" s="195">
        <f>B8+1</f>
        <v>2021</v>
      </c>
      <c r="J9" s="198"/>
    </row>
    <row r="10" spans="2:12" x14ac:dyDescent="0.25">
      <c r="B10" s="195">
        <f>B9+1</f>
        <v>2022</v>
      </c>
    </row>
    <row r="11" spans="2:12" x14ac:dyDescent="0.25">
      <c r="B11" s="195">
        <f>B10+1</f>
        <v>2023</v>
      </c>
    </row>
    <row r="12" spans="2:12" x14ac:dyDescent="0.25">
      <c r="B12" s="196">
        <f>B11+1</f>
        <v>2024</v>
      </c>
    </row>
    <row r="14" spans="2:12" x14ac:dyDescent="0.25">
      <c r="B14" s="194"/>
    </row>
    <row r="15" spans="2:12" x14ac:dyDescent="0.25">
      <c r="B15" s="195" t="s">
        <v>91</v>
      </c>
    </row>
    <row r="16" spans="2:12" x14ac:dyDescent="0.25">
      <c r="B16" s="195" t="s">
        <v>92</v>
      </c>
    </row>
    <row r="17" spans="2:2" x14ac:dyDescent="0.25">
      <c r="B17" s="195" t="s">
        <v>131</v>
      </c>
    </row>
    <row r="18" spans="2:2" x14ac:dyDescent="0.25">
      <c r="B18" s="196" t="s">
        <v>132</v>
      </c>
    </row>
    <row r="20" spans="2:2" x14ac:dyDescent="0.25">
      <c r="B20" s="194"/>
    </row>
    <row r="21" spans="2:2" x14ac:dyDescent="0.25">
      <c r="B21" s="195" t="s">
        <v>133</v>
      </c>
    </row>
    <row r="22" spans="2:2" x14ac:dyDescent="0.25">
      <c r="B22" s="196" t="s">
        <v>134</v>
      </c>
    </row>
    <row r="24" spans="2:2" x14ac:dyDescent="0.25">
      <c r="B24" s="194"/>
    </row>
    <row r="25" spans="2:2" x14ac:dyDescent="0.25">
      <c r="B25" s="195" t="s">
        <v>135</v>
      </c>
    </row>
    <row r="26" spans="2:2" x14ac:dyDescent="0.25">
      <c r="B26" s="196" t="s">
        <v>136</v>
      </c>
    </row>
    <row r="28" spans="2:2" x14ac:dyDescent="0.25">
      <c r="B28" s="194"/>
    </row>
    <row r="29" spans="2:2" x14ac:dyDescent="0.25">
      <c r="B29" s="195">
        <v>1</v>
      </c>
    </row>
    <row r="30" spans="2:2" x14ac:dyDescent="0.25">
      <c r="B30" s="195">
        <v>2</v>
      </c>
    </row>
    <row r="31" spans="2:2" x14ac:dyDescent="0.25">
      <c r="B31" s="195">
        <v>3</v>
      </c>
    </row>
    <row r="32" spans="2:2" x14ac:dyDescent="0.25">
      <c r="B32" s="195">
        <v>4</v>
      </c>
    </row>
    <row r="33" spans="2:2" x14ac:dyDescent="0.25">
      <c r="B33" s="195">
        <v>5</v>
      </c>
    </row>
    <row r="34" spans="2:2" x14ac:dyDescent="0.25">
      <c r="B34" s="195">
        <v>6</v>
      </c>
    </row>
    <row r="35" spans="2:2" x14ac:dyDescent="0.25">
      <c r="B35" s="195">
        <v>7</v>
      </c>
    </row>
    <row r="36" spans="2:2" x14ac:dyDescent="0.25">
      <c r="B36" s="195">
        <v>8</v>
      </c>
    </row>
    <row r="37" spans="2:2" x14ac:dyDescent="0.25">
      <c r="B37" s="195">
        <v>9</v>
      </c>
    </row>
    <row r="38" spans="2:2" x14ac:dyDescent="0.25">
      <c r="B38" s="195">
        <v>10</v>
      </c>
    </row>
    <row r="39" spans="2:2" x14ac:dyDescent="0.25">
      <c r="B39" s="195">
        <v>11</v>
      </c>
    </row>
    <row r="40" spans="2:2" x14ac:dyDescent="0.25">
      <c r="B40" s="196">
        <v>12</v>
      </c>
    </row>
  </sheetData>
  <protectedRanges>
    <protectedRange sqref="B4" name="RasponP"/>
  </protectedRange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369A9-C276-4702-BFF3-7E9222CD2FDA}">
  <dimension ref="A1:D564"/>
  <sheetViews>
    <sheetView workbookViewId="0">
      <selection activeCell="H18" sqref="H18"/>
    </sheetView>
  </sheetViews>
  <sheetFormatPr defaultRowHeight="15" x14ac:dyDescent="0.25"/>
  <cols>
    <col min="1" max="1" width="20.7109375" customWidth="1"/>
    <col min="2" max="2" width="11.42578125" bestFit="1" customWidth="1"/>
  </cols>
  <sheetData>
    <row r="1" spans="1:4" x14ac:dyDescent="0.25">
      <c r="A1" s="200" t="s">
        <v>894</v>
      </c>
      <c r="B1" s="191" t="s">
        <v>320</v>
      </c>
      <c r="C1" t="s">
        <v>321</v>
      </c>
      <c r="D1" s="183"/>
    </row>
    <row r="2" spans="1:4" x14ac:dyDescent="0.25">
      <c r="A2" s="210" t="s">
        <v>109</v>
      </c>
      <c r="B2" s="211">
        <v>0.2</v>
      </c>
      <c r="C2" s="211">
        <v>0.3</v>
      </c>
      <c r="D2" s="212"/>
    </row>
    <row r="3" spans="1:4" x14ac:dyDescent="0.25">
      <c r="A3" s="201" t="s">
        <v>110</v>
      </c>
      <c r="B3" s="213">
        <v>0.2</v>
      </c>
      <c r="C3" s="214">
        <v>0.3</v>
      </c>
      <c r="D3" s="215"/>
    </row>
    <row r="4" spans="1:4" x14ac:dyDescent="0.25">
      <c r="A4" s="201" t="s">
        <v>862</v>
      </c>
      <c r="B4" s="219">
        <v>0.23599999999999999</v>
      </c>
      <c r="C4" s="219">
        <v>0.35399999999999998</v>
      </c>
      <c r="D4" s="215"/>
    </row>
    <row r="5" spans="1:4" x14ac:dyDescent="0.25">
      <c r="A5" s="201" t="s">
        <v>743</v>
      </c>
      <c r="B5" s="217">
        <v>0.215</v>
      </c>
      <c r="C5" s="217">
        <v>0.32250000000000001</v>
      </c>
      <c r="D5" s="215"/>
    </row>
    <row r="6" spans="1:4" x14ac:dyDescent="0.25">
      <c r="A6" s="201" t="s">
        <v>710</v>
      </c>
      <c r="B6" s="219">
        <v>0.224</v>
      </c>
      <c r="C6" s="219">
        <v>0.33600000000000002</v>
      </c>
      <c r="D6" s="215"/>
    </row>
    <row r="7" spans="1:4" x14ac:dyDescent="0.25">
      <c r="A7" s="201" t="s">
        <v>639</v>
      </c>
      <c r="B7" s="217">
        <v>0.2</v>
      </c>
      <c r="C7" s="217">
        <v>0.3</v>
      </c>
      <c r="D7" s="215"/>
    </row>
    <row r="8" spans="1:4" x14ac:dyDescent="0.25">
      <c r="A8" s="201" t="s">
        <v>110</v>
      </c>
      <c r="B8" s="213">
        <v>0</v>
      </c>
      <c r="D8" s="215"/>
    </row>
    <row r="9" spans="1:4" x14ac:dyDescent="0.25">
      <c r="A9" s="216" t="s">
        <v>322</v>
      </c>
      <c r="B9" s="217">
        <v>0.2</v>
      </c>
      <c r="C9" s="217">
        <v>0.3</v>
      </c>
      <c r="D9" s="215"/>
    </row>
    <row r="10" spans="1:4" x14ac:dyDescent="0.25">
      <c r="A10" s="218" t="s">
        <v>323</v>
      </c>
      <c r="B10" s="219">
        <v>0.2</v>
      </c>
      <c r="C10" s="219">
        <v>0.3</v>
      </c>
      <c r="D10" s="215"/>
    </row>
    <row r="11" spans="1:4" x14ac:dyDescent="0.25">
      <c r="A11" s="216" t="s">
        <v>324</v>
      </c>
      <c r="B11" s="217">
        <v>0.21</v>
      </c>
      <c r="C11" s="217">
        <v>0.315</v>
      </c>
      <c r="D11" s="215"/>
    </row>
    <row r="12" spans="1:4" x14ac:dyDescent="0.25">
      <c r="A12" s="218" t="s">
        <v>325</v>
      </c>
      <c r="B12" s="219">
        <v>0.2</v>
      </c>
      <c r="C12" s="219">
        <v>0.3</v>
      </c>
      <c r="D12" s="215"/>
    </row>
    <row r="13" spans="1:4" x14ac:dyDescent="0.25">
      <c r="A13" s="216" t="s">
        <v>326</v>
      </c>
      <c r="B13" s="217">
        <v>0.2</v>
      </c>
      <c r="C13" s="217">
        <v>0.3</v>
      </c>
      <c r="D13" s="215"/>
    </row>
    <row r="14" spans="1:4" x14ac:dyDescent="0.25">
      <c r="A14" s="218" t="s">
        <v>327</v>
      </c>
      <c r="B14" s="219">
        <v>0.2</v>
      </c>
      <c r="C14" s="219">
        <v>0.3</v>
      </c>
      <c r="D14" s="215"/>
    </row>
    <row r="15" spans="1:4" x14ac:dyDescent="0.25">
      <c r="A15" s="216" t="s">
        <v>328</v>
      </c>
      <c r="B15" s="217">
        <v>0.2</v>
      </c>
      <c r="C15" s="217">
        <v>0.3</v>
      </c>
      <c r="D15" s="215"/>
    </row>
    <row r="16" spans="1:4" x14ac:dyDescent="0.25">
      <c r="A16" s="218" t="s">
        <v>329</v>
      </c>
      <c r="B16" s="219">
        <v>0.15</v>
      </c>
      <c r="C16" s="219">
        <v>0.25</v>
      </c>
      <c r="D16" s="215"/>
    </row>
    <row r="17" spans="1:4" x14ac:dyDescent="0.25">
      <c r="A17" s="216" t="s">
        <v>330</v>
      </c>
      <c r="B17" s="217">
        <v>0.17</v>
      </c>
      <c r="C17" s="217">
        <v>0.27</v>
      </c>
      <c r="D17" s="215"/>
    </row>
    <row r="18" spans="1:4" x14ac:dyDescent="0.25">
      <c r="A18" s="218" t="s">
        <v>331</v>
      </c>
      <c r="B18" s="219">
        <v>0.2</v>
      </c>
      <c r="C18" s="219">
        <v>0.3</v>
      </c>
      <c r="D18" s="215"/>
    </row>
    <row r="19" spans="1:4" x14ac:dyDescent="0.25">
      <c r="A19" s="216" t="s">
        <v>332</v>
      </c>
      <c r="B19" s="217">
        <v>0.2</v>
      </c>
      <c r="C19" s="217">
        <v>0.3</v>
      </c>
      <c r="D19" s="215"/>
    </row>
    <row r="20" spans="1:4" x14ac:dyDescent="0.25">
      <c r="A20" s="218" t="s">
        <v>333</v>
      </c>
      <c r="B20" s="219">
        <v>0.21</v>
      </c>
      <c r="C20" s="219">
        <v>0.3</v>
      </c>
      <c r="D20" s="215"/>
    </row>
    <row r="21" spans="1:4" x14ac:dyDescent="0.25">
      <c r="A21" s="216" t="s">
        <v>334</v>
      </c>
      <c r="B21" s="217">
        <v>0.2</v>
      </c>
      <c r="C21" s="217">
        <v>0.3</v>
      </c>
      <c r="D21" s="215"/>
    </row>
    <row r="22" spans="1:4" x14ac:dyDescent="0.25">
      <c r="A22" s="218" t="s">
        <v>335</v>
      </c>
      <c r="B22" s="219">
        <v>0.2</v>
      </c>
      <c r="C22" s="219">
        <v>0.25</v>
      </c>
      <c r="D22" s="215"/>
    </row>
    <row r="23" spans="1:4" x14ac:dyDescent="0.25">
      <c r="A23" s="216" t="s">
        <v>336</v>
      </c>
      <c r="B23" s="217">
        <v>0.2</v>
      </c>
      <c r="C23" s="217">
        <v>0.3</v>
      </c>
      <c r="D23" s="215"/>
    </row>
    <row r="24" spans="1:4" x14ac:dyDescent="0.25">
      <c r="A24" s="218" t="s">
        <v>337</v>
      </c>
      <c r="B24" s="219">
        <v>0.214</v>
      </c>
      <c r="C24" s="219">
        <v>0.32100000000000001</v>
      </c>
      <c r="D24" s="215"/>
    </row>
    <row r="25" spans="1:4" x14ac:dyDescent="0.25">
      <c r="A25" s="216" t="s">
        <v>338</v>
      </c>
      <c r="B25" s="217">
        <v>0.2</v>
      </c>
      <c r="C25" s="217">
        <v>0.3</v>
      </c>
      <c r="D25" s="215"/>
    </row>
    <row r="26" spans="1:4" x14ac:dyDescent="0.25">
      <c r="A26" s="218" t="s">
        <v>339</v>
      </c>
      <c r="B26" s="219">
        <v>0.2</v>
      </c>
      <c r="C26" s="219">
        <v>0.3</v>
      </c>
      <c r="D26" s="215"/>
    </row>
    <row r="27" spans="1:4" x14ac:dyDescent="0.25">
      <c r="A27" s="216" t="s">
        <v>340</v>
      </c>
      <c r="B27" s="217">
        <v>0.2</v>
      </c>
      <c r="C27" s="217">
        <v>0.3</v>
      </c>
      <c r="D27" s="215"/>
    </row>
    <row r="28" spans="1:4" x14ac:dyDescent="0.25">
      <c r="A28" s="218" t="s">
        <v>341</v>
      </c>
      <c r="B28" s="219">
        <v>0.2</v>
      </c>
      <c r="C28" s="219">
        <v>0.3</v>
      </c>
      <c r="D28" s="215"/>
    </row>
    <row r="29" spans="1:4" x14ac:dyDescent="0.25">
      <c r="A29" s="216" t="s">
        <v>342</v>
      </c>
      <c r="B29" s="217">
        <v>0.2</v>
      </c>
      <c r="C29" s="217">
        <v>0.3</v>
      </c>
      <c r="D29" s="215"/>
    </row>
    <row r="30" spans="1:4" x14ac:dyDescent="0.25">
      <c r="A30" s="218" t="s">
        <v>343</v>
      </c>
      <c r="B30" s="219">
        <v>0.2</v>
      </c>
      <c r="C30" s="219">
        <v>0.3</v>
      </c>
      <c r="D30" s="215"/>
    </row>
    <row r="31" spans="1:4" x14ac:dyDescent="0.25">
      <c r="A31" s="216" t="s">
        <v>344</v>
      </c>
      <c r="B31" s="217">
        <v>0.2</v>
      </c>
      <c r="C31" s="217">
        <v>0.3</v>
      </c>
      <c r="D31" s="215"/>
    </row>
    <row r="32" spans="1:4" x14ac:dyDescent="0.25">
      <c r="A32" s="218" t="s">
        <v>345</v>
      </c>
      <c r="B32" s="219">
        <v>0.2</v>
      </c>
      <c r="C32" s="219">
        <v>0.3</v>
      </c>
      <c r="D32" s="215"/>
    </row>
    <row r="33" spans="1:4" x14ac:dyDescent="0.25">
      <c r="A33" s="216" t="s">
        <v>346</v>
      </c>
      <c r="B33" s="217">
        <v>0.2</v>
      </c>
      <c r="C33" s="217">
        <v>0.3</v>
      </c>
      <c r="D33" s="215"/>
    </row>
    <row r="34" spans="1:4" x14ac:dyDescent="0.25">
      <c r="A34" s="218" t="s">
        <v>347</v>
      </c>
      <c r="B34" s="219">
        <v>0.2</v>
      </c>
      <c r="C34" s="219">
        <v>0.3</v>
      </c>
      <c r="D34" s="215"/>
    </row>
    <row r="35" spans="1:4" x14ac:dyDescent="0.25">
      <c r="A35" s="216" t="s">
        <v>348</v>
      </c>
      <c r="B35" s="217">
        <v>0.18</v>
      </c>
      <c r="C35" s="217">
        <v>0.28000000000000003</v>
      </c>
      <c r="D35" s="215"/>
    </row>
    <row r="36" spans="1:4" x14ac:dyDescent="0.25">
      <c r="A36" s="218" t="s">
        <v>349</v>
      </c>
      <c r="B36" s="219">
        <v>0.2</v>
      </c>
      <c r="C36" s="219">
        <v>0.3</v>
      </c>
      <c r="D36" s="215"/>
    </row>
    <row r="37" spans="1:4" x14ac:dyDescent="0.25">
      <c r="A37" s="216" t="s">
        <v>350</v>
      </c>
      <c r="B37" s="217">
        <v>0.2</v>
      </c>
      <c r="C37" s="217">
        <v>0.3</v>
      </c>
      <c r="D37" s="215"/>
    </row>
    <row r="38" spans="1:4" x14ac:dyDescent="0.25">
      <c r="A38" s="218" t="s">
        <v>351</v>
      </c>
      <c r="B38" s="219">
        <v>0.2</v>
      </c>
      <c r="C38" s="219">
        <v>0.3</v>
      </c>
      <c r="D38" s="215"/>
    </row>
    <row r="39" spans="1:4" x14ac:dyDescent="0.25">
      <c r="A39" s="216" t="s">
        <v>352</v>
      </c>
      <c r="B39" s="217">
        <v>0.2</v>
      </c>
      <c r="C39" s="217">
        <v>0.3</v>
      </c>
      <c r="D39" s="215"/>
    </row>
    <row r="40" spans="1:4" x14ac:dyDescent="0.25">
      <c r="A40" s="218" t="s">
        <v>353</v>
      </c>
      <c r="B40" s="219">
        <v>0.2</v>
      </c>
      <c r="C40" s="219">
        <v>0.3</v>
      </c>
      <c r="D40" s="215"/>
    </row>
    <row r="41" spans="1:4" x14ac:dyDescent="0.25">
      <c r="A41" s="216" t="s">
        <v>354</v>
      </c>
      <c r="B41" s="217">
        <v>0.2</v>
      </c>
      <c r="C41" s="217">
        <v>0.3</v>
      </c>
      <c r="D41" s="215"/>
    </row>
    <row r="42" spans="1:4" x14ac:dyDescent="0.25">
      <c r="A42" s="218" t="s">
        <v>355</v>
      </c>
      <c r="B42" s="219">
        <v>0.2</v>
      </c>
      <c r="C42" s="219">
        <v>0.3</v>
      </c>
      <c r="D42" s="215"/>
    </row>
    <row r="43" spans="1:4" x14ac:dyDescent="0.25">
      <c r="A43" s="216" t="s">
        <v>356</v>
      </c>
      <c r="B43" s="217">
        <v>0.2</v>
      </c>
      <c r="C43" s="217">
        <v>0.3</v>
      </c>
      <c r="D43" s="215"/>
    </row>
    <row r="44" spans="1:4" x14ac:dyDescent="0.25">
      <c r="A44" s="218" t="s">
        <v>357</v>
      </c>
      <c r="B44" s="219">
        <v>0.2</v>
      </c>
      <c r="C44" s="219">
        <v>0.3</v>
      </c>
      <c r="D44" s="215"/>
    </row>
    <row r="45" spans="1:4" x14ac:dyDescent="0.25">
      <c r="A45" s="216" t="s">
        <v>358</v>
      </c>
      <c r="B45" s="217">
        <v>0.2</v>
      </c>
      <c r="C45" s="217">
        <v>0.3</v>
      </c>
      <c r="D45" s="215"/>
    </row>
    <row r="46" spans="1:4" x14ac:dyDescent="0.25">
      <c r="A46" s="218" t="s">
        <v>359</v>
      </c>
      <c r="B46" s="219">
        <v>0.22</v>
      </c>
      <c r="C46" s="219">
        <v>0.33</v>
      </c>
      <c r="D46" s="215"/>
    </row>
    <row r="47" spans="1:4" x14ac:dyDescent="0.25">
      <c r="A47" s="216" t="s">
        <v>360</v>
      </c>
      <c r="B47" s="217">
        <v>0.2</v>
      </c>
      <c r="C47" s="217">
        <v>0.3</v>
      </c>
      <c r="D47" s="215"/>
    </row>
    <row r="48" spans="1:4" x14ac:dyDescent="0.25">
      <c r="A48" s="218" t="s">
        <v>361</v>
      </c>
      <c r="B48" s="219">
        <v>0.22</v>
      </c>
      <c r="C48" s="219">
        <v>0.33</v>
      </c>
      <c r="D48" s="215"/>
    </row>
    <row r="49" spans="1:4" x14ac:dyDescent="0.25">
      <c r="A49" s="216" t="s">
        <v>362</v>
      </c>
      <c r="B49" s="217">
        <v>0.2</v>
      </c>
      <c r="C49" s="217">
        <v>0.3</v>
      </c>
      <c r="D49" s="215"/>
    </row>
    <row r="50" spans="1:4" x14ac:dyDescent="0.25">
      <c r="A50" s="218" t="s">
        <v>363</v>
      </c>
      <c r="B50" s="219">
        <v>0.2</v>
      </c>
      <c r="C50" s="219">
        <v>0.3</v>
      </c>
      <c r="D50" s="215"/>
    </row>
    <row r="51" spans="1:4" x14ac:dyDescent="0.25">
      <c r="A51" s="216" t="s">
        <v>364</v>
      </c>
      <c r="B51" s="217">
        <v>0.2</v>
      </c>
      <c r="C51" s="217">
        <v>0.3</v>
      </c>
      <c r="D51" s="215"/>
    </row>
    <row r="52" spans="1:4" x14ac:dyDescent="0.25">
      <c r="A52" s="218" t="s">
        <v>365</v>
      </c>
      <c r="B52" s="219">
        <v>0.2</v>
      </c>
      <c r="C52" s="219">
        <v>0.3</v>
      </c>
      <c r="D52" s="215"/>
    </row>
    <row r="53" spans="1:4" x14ac:dyDescent="0.25">
      <c r="A53" s="216" t="s">
        <v>366</v>
      </c>
      <c r="B53" s="217">
        <v>0.2</v>
      </c>
      <c r="C53" s="217">
        <v>0.3</v>
      </c>
      <c r="D53" s="215"/>
    </row>
    <row r="54" spans="1:4" x14ac:dyDescent="0.25">
      <c r="A54" s="218" t="s">
        <v>367</v>
      </c>
      <c r="B54" s="219">
        <v>0.2</v>
      </c>
      <c r="C54" s="219">
        <v>0.3</v>
      </c>
      <c r="D54" s="215"/>
    </row>
    <row r="55" spans="1:4" x14ac:dyDescent="0.25">
      <c r="A55" s="216" t="s">
        <v>368</v>
      </c>
      <c r="B55" s="217">
        <v>0.22</v>
      </c>
      <c r="C55" s="217">
        <v>0.33</v>
      </c>
      <c r="D55" s="215"/>
    </row>
    <row r="56" spans="1:4" x14ac:dyDescent="0.25">
      <c r="A56" s="218" t="s">
        <v>369</v>
      </c>
      <c r="B56" s="219">
        <v>0.2</v>
      </c>
      <c r="C56" s="219">
        <v>0.3</v>
      </c>
      <c r="D56" s="215"/>
    </row>
    <row r="57" spans="1:4" x14ac:dyDescent="0.25">
      <c r="A57" s="216" t="s">
        <v>370</v>
      </c>
      <c r="B57" s="217">
        <v>0.2</v>
      </c>
      <c r="C57" s="217">
        <v>0.3</v>
      </c>
      <c r="D57" s="215"/>
    </row>
    <row r="58" spans="1:4" x14ac:dyDescent="0.25">
      <c r="A58" s="218" t="s">
        <v>371</v>
      </c>
      <c r="B58" s="219">
        <v>0.2</v>
      </c>
      <c r="C58" s="219">
        <v>0.3</v>
      </c>
      <c r="D58" s="215"/>
    </row>
    <row r="59" spans="1:4" x14ac:dyDescent="0.25">
      <c r="A59" s="216" t="s">
        <v>372</v>
      </c>
      <c r="B59" s="217">
        <v>0.2</v>
      </c>
      <c r="C59" s="217">
        <v>0.3</v>
      </c>
      <c r="D59" s="215"/>
    </row>
    <row r="60" spans="1:4" x14ac:dyDescent="0.25">
      <c r="A60" s="218" t="s">
        <v>373</v>
      </c>
      <c r="B60" s="219">
        <v>0.2</v>
      </c>
      <c r="C60" s="219">
        <v>0.3</v>
      </c>
      <c r="D60" s="215"/>
    </row>
    <row r="61" spans="1:4" x14ac:dyDescent="0.25">
      <c r="A61" s="216" t="s">
        <v>374</v>
      </c>
      <c r="B61" s="217">
        <v>0.2</v>
      </c>
      <c r="C61" s="217">
        <v>0.3</v>
      </c>
      <c r="D61" s="215"/>
    </row>
    <row r="62" spans="1:4" x14ac:dyDescent="0.25">
      <c r="A62" s="218" t="s">
        <v>375</v>
      </c>
      <c r="B62" s="219">
        <v>0.2</v>
      </c>
      <c r="C62" s="219">
        <v>0.3</v>
      </c>
      <c r="D62" s="215"/>
    </row>
    <row r="63" spans="1:4" x14ac:dyDescent="0.25">
      <c r="A63" s="216" t="s">
        <v>376</v>
      </c>
      <c r="B63" s="217">
        <v>0.2</v>
      </c>
      <c r="C63" s="217">
        <v>0.3</v>
      </c>
      <c r="D63" s="215"/>
    </row>
    <row r="64" spans="1:4" x14ac:dyDescent="0.25">
      <c r="A64" s="218" t="s">
        <v>377</v>
      </c>
      <c r="B64" s="219">
        <v>0.2</v>
      </c>
      <c r="C64" s="219">
        <v>0.3</v>
      </c>
      <c r="D64" s="215"/>
    </row>
    <row r="65" spans="1:4" x14ac:dyDescent="0.25">
      <c r="A65" s="216" t="s">
        <v>378</v>
      </c>
      <c r="B65" s="217">
        <v>0.2</v>
      </c>
      <c r="C65" s="217">
        <v>0.3</v>
      </c>
      <c r="D65" s="215"/>
    </row>
    <row r="66" spans="1:4" x14ac:dyDescent="0.25">
      <c r="A66" s="218" t="s">
        <v>379</v>
      </c>
      <c r="B66" s="219">
        <v>0.22</v>
      </c>
      <c r="C66" s="219">
        <v>0.3</v>
      </c>
      <c r="D66" s="215"/>
    </row>
    <row r="67" spans="1:4" x14ac:dyDescent="0.25">
      <c r="A67" s="216" t="s">
        <v>380</v>
      </c>
      <c r="B67" s="217">
        <v>0.2</v>
      </c>
      <c r="C67" s="217">
        <v>0.3</v>
      </c>
      <c r="D67" s="215"/>
    </row>
    <row r="68" spans="1:4" x14ac:dyDescent="0.25">
      <c r="A68" s="218" t="s">
        <v>381</v>
      </c>
      <c r="B68" s="219">
        <v>0.2</v>
      </c>
      <c r="C68" s="219">
        <v>0.25</v>
      </c>
      <c r="D68" s="215"/>
    </row>
    <row r="69" spans="1:4" x14ac:dyDescent="0.25">
      <c r="A69" s="216" t="s">
        <v>382</v>
      </c>
      <c r="B69" s="217">
        <v>0.2</v>
      </c>
      <c r="C69" s="217">
        <v>0.3</v>
      </c>
      <c r="D69" s="215"/>
    </row>
    <row r="70" spans="1:4" x14ac:dyDescent="0.25">
      <c r="A70" s="218" t="s">
        <v>383</v>
      </c>
      <c r="B70" s="219">
        <v>0.2</v>
      </c>
      <c r="C70" s="219">
        <v>0.3</v>
      </c>
      <c r="D70" s="215"/>
    </row>
    <row r="71" spans="1:4" x14ac:dyDescent="0.25">
      <c r="A71" s="216" t="s">
        <v>384</v>
      </c>
      <c r="B71" s="217">
        <v>0.2</v>
      </c>
      <c r="C71" s="217">
        <v>0.3</v>
      </c>
      <c r="D71" s="215"/>
    </row>
    <row r="72" spans="1:4" x14ac:dyDescent="0.25">
      <c r="A72" s="218" t="s">
        <v>385</v>
      </c>
      <c r="B72" s="219">
        <v>0.2</v>
      </c>
      <c r="C72" s="219">
        <v>0.3</v>
      </c>
      <c r="D72" s="215"/>
    </row>
    <row r="73" spans="1:4" x14ac:dyDescent="0.25">
      <c r="A73" s="216" t="s">
        <v>386</v>
      </c>
      <c r="B73" s="217">
        <v>0.2</v>
      </c>
      <c r="C73" s="217">
        <v>0.25</v>
      </c>
      <c r="D73" s="215"/>
    </row>
    <row r="74" spans="1:4" x14ac:dyDescent="0.25">
      <c r="A74" s="218" t="s">
        <v>387</v>
      </c>
      <c r="B74" s="219">
        <v>0.22</v>
      </c>
      <c r="C74" s="219">
        <v>0.33</v>
      </c>
      <c r="D74" s="215"/>
    </row>
    <row r="75" spans="1:4" x14ac:dyDescent="0.25">
      <c r="A75" s="216" t="s">
        <v>388</v>
      </c>
      <c r="B75" s="217">
        <v>0.2</v>
      </c>
      <c r="C75" s="217">
        <v>0.3</v>
      </c>
      <c r="D75" s="215"/>
    </row>
    <row r="76" spans="1:4" x14ac:dyDescent="0.25">
      <c r="A76" s="218" t="s">
        <v>389</v>
      </c>
      <c r="B76" s="219">
        <v>0.2</v>
      </c>
      <c r="C76" s="219">
        <v>0.3</v>
      </c>
      <c r="D76" s="215"/>
    </row>
    <row r="77" spans="1:4" x14ac:dyDescent="0.25">
      <c r="A77" s="216" t="s">
        <v>390</v>
      </c>
      <c r="B77" s="217">
        <v>0.2</v>
      </c>
      <c r="C77" s="217">
        <v>0.3</v>
      </c>
      <c r="D77" s="215"/>
    </row>
    <row r="78" spans="1:4" x14ac:dyDescent="0.25">
      <c r="A78" s="218" t="s">
        <v>391</v>
      </c>
      <c r="B78" s="219">
        <v>0.2</v>
      </c>
      <c r="C78" s="219">
        <v>0.3</v>
      </c>
      <c r="D78" s="215"/>
    </row>
    <row r="79" spans="1:4" x14ac:dyDescent="0.25">
      <c r="A79" s="216" t="s">
        <v>392</v>
      </c>
      <c r="B79" s="217">
        <v>0.2</v>
      </c>
      <c r="C79" s="217">
        <v>0.3</v>
      </c>
      <c r="D79" s="215"/>
    </row>
    <row r="80" spans="1:4" x14ac:dyDescent="0.25">
      <c r="A80" s="218" t="s">
        <v>393</v>
      </c>
      <c r="B80" s="219">
        <v>0.2</v>
      </c>
      <c r="C80" s="219">
        <v>0.3</v>
      </c>
      <c r="D80" s="215"/>
    </row>
    <row r="81" spans="1:4" x14ac:dyDescent="0.25">
      <c r="A81" s="216" t="s">
        <v>394</v>
      </c>
      <c r="B81" s="217">
        <v>0.22</v>
      </c>
      <c r="C81" s="217">
        <v>0.3</v>
      </c>
      <c r="D81" s="215"/>
    </row>
    <row r="82" spans="1:4" x14ac:dyDescent="0.25">
      <c r="A82" s="218" t="s">
        <v>395</v>
      </c>
      <c r="B82" s="219">
        <v>0.216</v>
      </c>
      <c r="C82" s="219">
        <v>0.32400000000000001</v>
      </c>
      <c r="D82" s="215"/>
    </row>
    <row r="83" spans="1:4" x14ac:dyDescent="0.25">
      <c r="A83" s="216" t="s">
        <v>396</v>
      </c>
      <c r="B83" s="217">
        <v>0.2</v>
      </c>
      <c r="C83" s="217">
        <v>0.3</v>
      </c>
      <c r="D83" s="215"/>
    </row>
    <row r="84" spans="1:4" x14ac:dyDescent="0.25">
      <c r="A84" s="218" t="s">
        <v>397</v>
      </c>
      <c r="B84" s="219">
        <v>0.2</v>
      </c>
      <c r="C84" s="219">
        <v>0.3</v>
      </c>
      <c r="D84" s="215"/>
    </row>
    <row r="85" spans="1:4" x14ac:dyDescent="0.25">
      <c r="A85" s="216" t="s">
        <v>398</v>
      </c>
      <c r="B85" s="217">
        <v>0.2</v>
      </c>
      <c r="C85" s="217">
        <v>0.3</v>
      </c>
      <c r="D85" s="215"/>
    </row>
    <row r="86" spans="1:4" x14ac:dyDescent="0.25">
      <c r="A86" s="218" t="s">
        <v>399</v>
      </c>
      <c r="B86" s="219">
        <v>0.2</v>
      </c>
      <c r="C86" s="219">
        <v>0.3</v>
      </c>
      <c r="D86" s="215"/>
    </row>
    <row r="87" spans="1:4" x14ac:dyDescent="0.25">
      <c r="A87" s="216" t="s">
        <v>400</v>
      </c>
      <c r="B87" s="217">
        <v>0.22</v>
      </c>
      <c r="C87" s="217">
        <v>0.33</v>
      </c>
      <c r="D87" s="215"/>
    </row>
    <row r="88" spans="1:4" x14ac:dyDescent="0.25">
      <c r="A88" s="218" t="s">
        <v>401</v>
      </c>
      <c r="B88" s="219">
        <v>0.22</v>
      </c>
      <c r="C88" s="219">
        <v>0.33</v>
      </c>
      <c r="D88" s="215"/>
    </row>
    <row r="89" spans="1:4" x14ac:dyDescent="0.25">
      <c r="A89" s="216" t="s">
        <v>402</v>
      </c>
      <c r="B89" s="217">
        <v>0.2</v>
      </c>
      <c r="C89" s="217">
        <v>0.3</v>
      </c>
      <c r="D89" s="215"/>
    </row>
    <row r="90" spans="1:4" x14ac:dyDescent="0.25">
      <c r="A90" s="218" t="s">
        <v>403</v>
      </c>
      <c r="B90" s="219">
        <v>0.2</v>
      </c>
      <c r="C90" s="219">
        <v>0.3</v>
      </c>
      <c r="D90" s="215"/>
    </row>
    <row r="91" spans="1:4" x14ac:dyDescent="0.25">
      <c r="A91" s="216" t="s">
        <v>404</v>
      </c>
      <c r="B91" s="217">
        <v>0.2</v>
      </c>
      <c r="C91" s="217">
        <v>0.3</v>
      </c>
      <c r="D91" s="215"/>
    </row>
    <row r="92" spans="1:4" x14ac:dyDescent="0.25">
      <c r="A92" s="218" t="s">
        <v>405</v>
      </c>
      <c r="B92" s="219">
        <v>0.2</v>
      </c>
      <c r="C92" s="219">
        <v>0.3</v>
      </c>
      <c r="D92" s="215"/>
    </row>
    <row r="93" spans="1:4" x14ac:dyDescent="0.25">
      <c r="A93" s="216" t="s">
        <v>406</v>
      </c>
      <c r="B93" s="217">
        <v>0.2</v>
      </c>
      <c r="C93" s="217">
        <v>0.3</v>
      </c>
      <c r="D93" s="215"/>
    </row>
    <row r="94" spans="1:4" x14ac:dyDescent="0.25">
      <c r="A94" s="218" t="s">
        <v>407</v>
      </c>
      <c r="B94" s="219">
        <v>0.2</v>
      </c>
      <c r="C94" s="219">
        <v>0.3</v>
      </c>
      <c r="D94" s="215"/>
    </row>
    <row r="95" spans="1:4" x14ac:dyDescent="0.25">
      <c r="A95" s="216" t="s">
        <v>408</v>
      </c>
      <c r="B95" s="217">
        <v>0.22</v>
      </c>
      <c r="C95" s="217">
        <v>0.33</v>
      </c>
      <c r="D95" s="215"/>
    </row>
    <row r="96" spans="1:4" x14ac:dyDescent="0.25">
      <c r="A96" s="218" t="s">
        <v>409</v>
      </c>
      <c r="B96" s="219">
        <v>0.2</v>
      </c>
      <c r="C96" s="219">
        <v>0.33</v>
      </c>
      <c r="D96" s="215"/>
    </row>
    <row r="97" spans="1:4" x14ac:dyDescent="0.25">
      <c r="A97" s="216" t="s">
        <v>410</v>
      </c>
      <c r="B97" s="217">
        <v>0.2</v>
      </c>
      <c r="C97" s="217">
        <v>0.3</v>
      </c>
      <c r="D97" s="215"/>
    </row>
    <row r="98" spans="1:4" x14ac:dyDescent="0.25">
      <c r="A98" s="218" t="s">
        <v>411</v>
      </c>
      <c r="B98" s="219">
        <v>0.2</v>
      </c>
      <c r="C98" s="219">
        <v>0.3</v>
      </c>
      <c r="D98" s="215"/>
    </row>
    <row r="99" spans="1:4" x14ac:dyDescent="0.25">
      <c r="A99" s="216" t="s">
        <v>412</v>
      </c>
      <c r="B99" s="217">
        <v>0.2</v>
      </c>
      <c r="C99" s="217">
        <v>0.3</v>
      </c>
      <c r="D99" s="215"/>
    </row>
    <row r="100" spans="1:4" x14ac:dyDescent="0.25">
      <c r="A100" s="218" t="s">
        <v>413</v>
      </c>
      <c r="B100" s="219">
        <v>0.2</v>
      </c>
      <c r="C100" s="219">
        <v>0.25</v>
      </c>
      <c r="D100" s="215"/>
    </row>
    <row r="101" spans="1:4" x14ac:dyDescent="0.25">
      <c r="A101" s="216" t="s">
        <v>414</v>
      </c>
      <c r="B101" s="217">
        <v>0.2</v>
      </c>
      <c r="C101" s="217">
        <v>0.3</v>
      </c>
      <c r="D101" s="215"/>
    </row>
    <row r="102" spans="1:4" x14ac:dyDescent="0.25">
      <c r="A102" s="218" t="s">
        <v>415</v>
      </c>
      <c r="B102" s="219">
        <v>0.2</v>
      </c>
      <c r="C102" s="219">
        <v>0.3</v>
      </c>
      <c r="D102" s="215"/>
    </row>
    <row r="103" spans="1:4" x14ac:dyDescent="0.25">
      <c r="A103" s="216" t="s">
        <v>416</v>
      </c>
      <c r="B103" s="217">
        <v>0.2</v>
      </c>
      <c r="C103" s="217">
        <v>0.3</v>
      </c>
      <c r="D103" s="215"/>
    </row>
    <row r="104" spans="1:4" x14ac:dyDescent="0.25">
      <c r="A104" s="218" t="s">
        <v>417</v>
      </c>
      <c r="B104" s="219">
        <v>0.2</v>
      </c>
      <c r="C104" s="219">
        <v>0.3</v>
      </c>
      <c r="D104" s="215"/>
    </row>
    <row r="105" spans="1:4" x14ac:dyDescent="0.25">
      <c r="A105" s="216" t="s">
        <v>418</v>
      </c>
      <c r="B105" s="217">
        <v>0.2</v>
      </c>
      <c r="C105" s="217">
        <v>0.3</v>
      </c>
      <c r="D105" s="215"/>
    </row>
    <row r="106" spans="1:4" x14ac:dyDescent="0.25">
      <c r="A106" s="218" t="s">
        <v>419</v>
      </c>
      <c r="B106" s="219">
        <v>0.22</v>
      </c>
      <c r="C106" s="219">
        <v>0.33</v>
      </c>
      <c r="D106" s="215"/>
    </row>
    <row r="107" spans="1:4" x14ac:dyDescent="0.25">
      <c r="A107" s="216" t="s">
        <v>420</v>
      </c>
      <c r="B107" s="217">
        <v>0.2</v>
      </c>
      <c r="C107" s="217">
        <v>0.3</v>
      </c>
      <c r="D107" s="215"/>
    </row>
    <row r="108" spans="1:4" x14ac:dyDescent="0.25">
      <c r="A108" s="218" t="s">
        <v>421</v>
      </c>
      <c r="B108" s="219">
        <v>0.2</v>
      </c>
      <c r="C108" s="219">
        <v>0.3</v>
      </c>
      <c r="D108" s="215"/>
    </row>
    <row r="109" spans="1:4" x14ac:dyDescent="0.25">
      <c r="A109" s="216" t="s">
        <v>422</v>
      </c>
      <c r="B109" s="217">
        <v>0.2</v>
      </c>
      <c r="C109" s="217">
        <v>0.3</v>
      </c>
      <c r="D109" s="215"/>
    </row>
    <row r="110" spans="1:4" x14ac:dyDescent="0.25">
      <c r="A110" s="218" t="s">
        <v>423</v>
      </c>
      <c r="B110" s="219">
        <v>0.2</v>
      </c>
      <c r="C110" s="219">
        <v>0.3</v>
      </c>
      <c r="D110" s="215"/>
    </row>
    <row r="111" spans="1:4" x14ac:dyDescent="0.25">
      <c r="A111" s="216" t="s">
        <v>424</v>
      </c>
      <c r="B111" s="217">
        <v>0.2</v>
      </c>
      <c r="C111" s="217">
        <v>0.3</v>
      </c>
      <c r="D111" s="215"/>
    </row>
    <row r="112" spans="1:4" x14ac:dyDescent="0.25">
      <c r="A112" s="218" t="s">
        <v>425</v>
      </c>
      <c r="B112" s="219">
        <v>0.2</v>
      </c>
      <c r="C112" s="219">
        <v>0.3</v>
      </c>
      <c r="D112" s="215"/>
    </row>
    <row r="113" spans="1:4" x14ac:dyDescent="0.25">
      <c r="A113" s="216" t="s">
        <v>426</v>
      </c>
      <c r="B113" s="217">
        <v>0.2</v>
      </c>
      <c r="C113" s="217">
        <v>0.3</v>
      </c>
      <c r="D113" s="215"/>
    </row>
    <row r="114" spans="1:4" x14ac:dyDescent="0.25">
      <c r="A114" s="218" t="s">
        <v>427</v>
      </c>
      <c r="B114" s="219">
        <v>0.2</v>
      </c>
      <c r="C114" s="219">
        <v>0.3</v>
      </c>
      <c r="D114" s="215"/>
    </row>
    <row r="115" spans="1:4" x14ac:dyDescent="0.25">
      <c r="A115" s="216" t="s">
        <v>428</v>
      </c>
      <c r="B115" s="217">
        <v>0.2</v>
      </c>
      <c r="C115" s="217">
        <v>0.3</v>
      </c>
      <c r="D115" s="215"/>
    </row>
    <row r="116" spans="1:4" x14ac:dyDescent="0.25">
      <c r="A116" s="218" t="s">
        <v>429</v>
      </c>
      <c r="B116" s="219">
        <v>0.2</v>
      </c>
      <c r="C116" s="219">
        <v>0.3</v>
      </c>
      <c r="D116" s="215"/>
    </row>
    <row r="117" spans="1:4" x14ac:dyDescent="0.25">
      <c r="A117" s="216" t="s">
        <v>430</v>
      </c>
      <c r="B117" s="217">
        <v>0.2</v>
      </c>
      <c r="C117" s="217">
        <v>0.3</v>
      </c>
      <c r="D117" s="215"/>
    </row>
    <row r="118" spans="1:4" x14ac:dyDescent="0.25">
      <c r="A118" s="218" t="s">
        <v>431</v>
      </c>
      <c r="B118" s="219">
        <v>0.2</v>
      </c>
      <c r="C118" s="219">
        <v>0.3</v>
      </c>
      <c r="D118" s="215"/>
    </row>
    <row r="119" spans="1:4" x14ac:dyDescent="0.25">
      <c r="A119" s="216" t="s">
        <v>432</v>
      </c>
      <c r="B119" s="217">
        <v>0.2</v>
      </c>
      <c r="C119" s="217">
        <v>0.3</v>
      </c>
      <c r="D119" s="215"/>
    </row>
    <row r="120" spans="1:4" x14ac:dyDescent="0.25">
      <c r="A120" s="218" t="s">
        <v>433</v>
      </c>
      <c r="B120" s="219">
        <v>0.2</v>
      </c>
      <c r="C120" s="219">
        <v>0.3</v>
      </c>
      <c r="D120" s="215"/>
    </row>
    <row r="121" spans="1:4" x14ac:dyDescent="0.25">
      <c r="A121" s="216" t="s">
        <v>434</v>
      </c>
      <c r="B121" s="217">
        <v>0.2</v>
      </c>
      <c r="C121" s="217">
        <v>0.3</v>
      </c>
      <c r="D121" s="215"/>
    </row>
    <row r="122" spans="1:4" x14ac:dyDescent="0.25">
      <c r="A122" s="218" t="s">
        <v>435</v>
      </c>
      <c r="B122" s="219">
        <v>0.2</v>
      </c>
      <c r="C122" s="219">
        <v>0.3</v>
      </c>
      <c r="D122" s="215"/>
    </row>
    <row r="123" spans="1:4" x14ac:dyDescent="0.25">
      <c r="A123" s="216" t="s">
        <v>436</v>
      </c>
      <c r="B123" s="217">
        <v>0.2</v>
      </c>
      <c r="C123" s="217">
        <v>0.3</v>
      </c>
      <c r="D123" s="215"/>
    </row>
    <row r="124" spans="1:4" x14ac:dyDescent="0.25">
      <c r="A124" s="218" t="s">
        <v>437</v>
      </c>
      <c r="B124" s="219">
        <v>0.2</v>
      </c>
      <c r="C124" s="219">
        <v>0.3</v>
      </c>
      <c r="D124" s="215"/>
    </row>
    <row r="125" spans="1:4" x14ac:dyDescent="0.25">
      <c r="A125" s="216" t="s">
        <v>438</v>
      </c>
      <c r="B125" s="217">
        <v>0.2</v>
      </c>
      <c r="C125" s="217">
        <v>0.3</v>
      </c>
      <c r="D125" s="215"/>
    </row>
    <row r="126" spans="1:4" x14ac:dyDescent="0.25">
      <c r="A126" s="218" t="s">
        <v>439</v>
      </c>
      <c r="B126" s="219">
        <v>0.2</v>
      </c>
      <c r="C126" s="219">
        <v>0.3</v>
      </c>
      <c r="D126" s="215"/>
    </row>
    <row r="127" spans="1:4" x14ac:dyDescent="0.25">
      <c r="A127" s="216" t="s">
        <v>440</v>
      </c>
      <c r="B127" s="217">
        <v>0.2</v>
      </c>
      <c r="C127" s="217">
        <v>0.3</v>
      </c>
      <c r="D127" s="215"/>
    </row>
    <row r="128" spans="1:4" x14ac:dyDescent="0.25">
      <c r="A128" s="218" t="s">
        <v>441</v>
      </c>
      <c r="B128" s="219">
        <v>0.2</v>
      </c>
      <c r="C128" s="219">
        <v>0.3</v>
      </c>
      <c r="D128" s="215"/>
    </row>
    <row r="129" spans="1:4" x14ac:dyDescent="0.25">
      <c r="A129" s="216" t="s">
        <v>442</v>
      </c>
      <c r="B129" s="217">
        <v>0.2</v>
      </c>
      <c r="C129" s="217">
        <v>0.3</v>
      </c>
      <c r="D129" s="215"/>
    </row>
    <row r="130" spans="1:4" x14ac:dyDescent="0.25">
      <c r="A130" s="218" t="s">
        <v>443</v>
      </c>
      <c r="B130" s="219">
        <v>0.2</v>
      </c>
      <c r="C130" s="219">
        <v>0.3</v>
      </c>
      <c r="D130" s="215"/>
    </row>
    <row r="131" spans="1:4" x14ac:dyDescent="0.25">
      <c r="A131" s="216" t="s">
        <v>444</v>
      </c>
      <c r="B131" s="217">
        <v>0.2</v>
      </c>
      <c r="C131" s="217">
        <v>0.3</v>
      </c>
      <c r="D131" s="215"/>
    </row>
    <row r="132" spans="1:4" x14ac:dyDescent="0.25">
      <c r="A132" s="218" t="s">
        <v>445</v>
      </c>
      <c r="B132" s="219">
        <v>0.2</v>
      </c>
      <c r="C132" s="219">
        <v>0.3</v>
      </c>
      <c r="D132" s="215"/>
    </row>
    <row r="133" spans="1:4" x14ac:dyDescent="0.25">
      <c r="A133" s="216" t="s">
        <v>446</v>
      </c>
      <c r="B133" s="217">
        <v>0.2</v>
      </c>
      <c r="C133" s="217">
        <v>0.3</v>
      </c>
      <c r="D133" s="215"/>
    </row>
    <row r="134" spans="1:4" x14ac:dyDescent="0.25">
      <c r="A134" s="218" t="s">
        <v>447</v>
      </c>
      <c r="B134" s="219">
        <v>0.2</v>
      </c>
      <c r="C134" s="219">
        <v>0.3</v>
      </c>
      <c r="D134" s="215"/>
    </row>
    <row r="135" spans="1:4" x14ac:dyDescent="0.25">
      <c r="A135" s="216" t="s">
        <v>448</v>
      </c>
      <c r="B135" s="217">
        <v>0.2</v>
      </c>
      <c r="C135" s="217">
        <v>0.3</v>
      </c>
      <c r="D135" s="215"/>
    </row>
    <row r="136" spans="1:4" x14ac:dyDescent="0.25">
      <c r="A136" s="218" t="s">
        <v>449</v>
      </c>
      <c r="B136" s="219">
        <v>0.2</v>
      </c>
      <c r="C136" s="219">
        <v>0.3</v>
      </c>
      <c r="D136" s="215"/>
    </row>
    <row r="137" spans="1:4" x14ac:dyDescent="0.25">
      <c r="A137" s="216" t="s">
        <v>450</v>
      </c>
      <c r="B137" s="217">
        <v>0.22</v>
      </c>
      <c r="C137" s="217">
        <v>0.3</v>
      </c>
      <c r="D137" s="215"/>
    </row>
    <row r="138" spans="1:4" x14ac:dyDescent="0.25">
      <c r="A138" s="218" t="s">
        <v>451</v>
      </c>
      <c r="B138" s="219">
        <v>0.2</v>
      </c>
      <c r="C138" s="219">
        <v>0.3</v>
      </c>
      <c r="D138" s="215"/>
    </row>
    <row r="139" spans="1:4" x14ac:dyDescent="0.25">
      <c r="A139" s="216" t="s">
        <v>452</v>
      </c>
      <c r="B139" s="217">
        <v>0.2</v>
      </c>
      <c r="C139" s="217">
        <v>0.3</v>
      </c>
      <c r="D139" s="215"/>
    </row>
    <row r="140" spans="1:4" x14ac:dyDescent="0.25">
      <c r="A140" s="218" t="s">
        <v>453</v>
      </c>
      <c r="B140" s="219">
        <v>0.224</v>
      </c>
      <c r="C140" s="219">
        <v>0.33600000000000002</v>
      </c>
      <c r="D140" s="215"/>
    </row>
    <row r="141" spans="1:4" x14ac:dyDescent="0.25">
      <c r="A141" s="216" t="s">
        <v>454</v>
      </c>
      <c r="B141" s="217">
        <v>0.2</v>
      </c>
      <c r="C141" s="217">
        <v>0.3</v>
      </c>
      <c r="D141" s="215"/>
    </row>
    <row r="142" spans="1:4" x14ac:dyDescent="0.25">
      <c r="A142" s="218" t="s">
        <v>455</v>
      </c>
      <c r="B142" s="219">
        <v>0.21</v>
      </c>
      <c r="C142" s="219">
        <v>0.31</v>
      </c>
      <c r="D142" s="215"/>
    </row>
    <row r="143" spans="1:4" x14ac:dyDescent="0.25">
      <c r="A143" s="216" t="s">
        <v>456</v>
      </c>
      <c r="B143" s="217">
        <v>0.2</v>
      </c>
      <c r="C143" s="217">
        <v>0.33</v>
      </c>
      <c r="D143" s="215"/>
    </row>
    <row r="144" spans="1:4" x14ac:dyDescent="0.25">
      <c r="A144" s="218" t="s">
        <v>457</v>
      </c>
      <c r="B144" s="219">
        <v>0.2</v>
      </c>
      <c r="C144" s="219">
        <v>0.3</v>
      </c>
      <c r="D144" s="215"/>
    </row>
    <row r="145" spans="1:4" x14ac:dyDescent="0.25">
      <c r="A145" s="216" t="s">
        <v>458</v>
      </c>
      <c r="B145" s="217">
        <v>0.2</v>
      </c>
      <c r="C145" s="217">
        <v>0.3</v>
      </c>
      <c r="D145" s="215"/>
    </row>
    <row r="146" spans="1:4" x14ac:dyDescent="0.25">
      <c r="A146" s="218" t="s">
        <v>459</v>
      </c>
      <c r="B146" s="219">
        <v>0.2</v>
      </c>
      <c r="C146" s="219">
        <v>0.3</v>
      </c>
      <c r="D146" s="215"/>
    </row>
    <row r="147" spans="1:4" x14ac:dyDescent="0.25">
      <c r="A147" s="216" t="s">
        <v>460</v>
      </c>
      <c r="B147" s="217">
        <v>0.2</v>
      </c>
      <c r="C147" s="217">
        <v>0.3</v>
      </c>
      <c r="D147" s="215"/>
    </row>
    <row r="148" spans="1:4" x14ac:dyDescent="0.25">
      <c r="A148" s="218" t="s">
        <v>461</v>
      </c>
      <c r="B148" s="219">
        <v>0.2</v>
      </c>
      <c r="C148" s="219">
        <v>0.3</v>
      </c>
      <c r="D148" s="215"/>
    </row>
    <row r="149" spans="1:4" x14ac:dyDescent="0.25">
      <c r="A149" s="216" t="s">
        <v>462</v>
      </c>
      <c r="B149" s="217">
        <v>0.2</v>
      </c>
      <c r="C149" s="217">
        <v>0.3</v>
      </c>
      <c r="D149" s="215"/>
    </row>
    <row r="150" spans="1:4" x14ac:dyDescent="0.25">
      <c r="A150" s="218" t="s">
        <v>463</v>
      </c>
      <c r="B150" s="219">
        <v>0.2</v>
      </c>
      <c r="C150" s="219">
        <v>0.3</v>
      </c>
      <c r="D150" s="215"/>
    </row>
    <row r="151" spans="1:4" x14ac:dyDescent="0.25">
      <c r="A151" s="216" t="s">
        <v>464</v>
      </c>
      <c r="B151" s="217">
        <v>0.2</v>
      </c>
      <c r="C151" s="217">
        <v>0.3</v>
      </c>
      <c r="D151" s="215"/>
    </row>
    <row r="152" spans="1:4" x14ac:dyDescent="0.25">
      <c r="A152" s="218" t="s">
        <v>465</v>
      </c>
      <c r="B152" s="219">
        <v>0.2</v>
      </c>
      <c r="C152" s="219">
        <v>0.3</v>
      </c>
      <c r="D152" s="215"/>
    </row>
    <row r="153" spans="1:4" x14ac:dyDescent="0.25">
      <c r="A153" s="216" t="s">
        <v>466</v>
      </c>
      <c r="B153" s="217">
        <v>0.2</v>
      </c>
      <c r="C153" s="217">
        <v>0.3</v>
      </c>
      <c r="D153" s="215"/>
    </row>
    <row r="154" spans="1:4" x14ac:dyDescent="0.25">
      <c r="A154" s="218" t="s">
        <v>467</v>
      </c>
      <c r="B154" s="219">
        <v>0.2</v>
      </c>
      <c r="C154" s="219">
        <v>0.3</v>
      </c>
      <c r="D154" s="215"/>
    </row>
    <row r="155" spans="1:4" x14ac:dyDescent="0.25">
      <c r="A155" s="216" t="s">
        <v>468</v>
      </c>
      <c r="B155" s="217">
        <v>0.2</v>
      </c>
      <c r="C155" s="217">
        <v>0.3</v>
      </c>
      <c r="D155" s="215"/>
    </row>
    <row r="156" spans="1:4" x14ac:dyDescent="0.25">
      <c r="A156" s="218" t="s">
        <v>469</v>
      </c>
      <c r="B156" s="219">
        <v>0.2</v>
      </c>
      <c r="C156" s="219">
        <v>0.3</v>
      </c>
      <c r="D156" s="215"/>
    </row>
    <row r="157" spans="1:4" x14ac:dyDescent="0.25">
      <c r="A157" s="216" t="s">
        <v>470</v>
      </c>
      <c r="B157" s="217">
        <v>0.2</v>
      </c>
      <c r="C157" s="217">
        <v>0.3</v>
      </c>
      <c r="D157" s="215"/>
    </row>
    <row r="158" spans="1:4" x14ac:dyDescent="0.25">
      <c r="A158" s="218" t="s">
        <v>471</v>
      </c>
      <c r="B158" s="219">
        <v>0.2</v>
      </c>
      <c r="C158" s="219">
        <v>0.3</v>
      </c>
      <c r="D158" s="215"/>
    </row>
    <row r="159" spans="1:4" x14ac:dyDescent="0.25">
      <c r="A159" s="216" t="s">
        <v>472</v>
      </c>
      <c r="B159" s="217">
        <v>0.2</v>
      </c>
      <c r="C159" s="217">
        <v>0.3</v>
      </c>
      <c r="D159" s="215"/>
    </row>
    <row r="160" spans="1:4" x14ac:dyDescent="0.25">
      <c r="A160" s="218" t="s">
        <v>473</v>
      </c>
      <c r="B160" s="219">
        <v>0.2</v>
      </c>
      <c r="C160" s="219">
        <v>0.3</v>
      </c>
      <c r="D160" s="215"/>
    </row>
    <row r="161" spans="1:4" x14ac:dyDescent="0.25">
      <c r="A161" s="216" t="s">
        <v>474</v>
      </c>
      <c r="B161" s="217">
        <v>0.2</v>
      </c>
      <c r="C161" s="217">
        <v>0.25</v>
      </c>
      <c r="D161" s="215"/>
    </row>
    <row r="162" spans="1:4" x14ac:dyDescent="0.25">
      <c r="A162" s="218" t="s">
        <v>475</v>
      </c>
      <c r="B162" s="219">
        <v>0.22</v>
      </c>
      <c r="C162" s="219">
        <v>0.33</v>
      </c>
      <c r="D162" s="215"/>
    </row>
    <row r="163" spans="1:4" x14ac:dyDescent="0.25">
      <c r="A163" s="216" t="s">
        <v>476</v>
      </c>
      <c r="B163" s="217">
        <v>0.2</v>
      </c>
      <c r="C163" s="217">
        <v>0.3</v>
      </c>
      <c r="D163" s="215"/>
    </row>
    <row r="164" spans="1:4" x14ac:dyDescent="0.25">
      <c r="A164" s="218" t="s">
        <v>477</v>
      </c>
      <c r="B164" s="219">
        <v>0.2</v>
      </c>
      <c r="C164" s="219">
        <v>0.3</v>
      </c>
      <c r="D164" s="215"/>
    </row>
    <row r="165" spans="1:4" x14ac:dyDescent="0.25">
      <c r="A165" s="216" t="s">
        <v>478</v>
      </c>
      <c r="B165" s="217">
        <v>0.2</v>
      </c>
      <c r="C165" s="217">
        <v>0.3</v>
      </c>
      <c r="D165" s="215"/>
    </row>
    <row r="166" spans="1:4" x14ac:dyDescent="0.25">
      <c r="A166" s="218" t="s">
        <v>479</v>
      </c>
      <c r="B166" s="219">
        <v>0.2</v>
      </c>
      <c r="C166" s="219">
        <v>0.3</v>
      </c>
      <c r="D166" s="215"/>
    </row>
    <row r="167" spans="1:4" x14ac:dyDescent="0.25">
      <c r="A167" s="216" t="s">
        <v>480</v>
      </c>
      <c r="B167" s="217">
        <v>0.2</v>
      </c>
      <c r="C167" s="217">
        <v>0.3</v>
      </c>
      <c r="D167" s="215"/>
    </row>
    <row r="168" spans="1:4" x14ac:dyDescent="0.25">
      <c r="A168" s="218" t="s">
        <v>481</v>
      </c>
      <c r="B168" s="219">
        <v>0.2</v>
      </c>
      <c r="C168" s="219">
        <v>0.3</v>
      </c>
      <c r="D168" s="215"/>
    </row>
    <row r="169" spans="1:4" x14ac:dyDescent="0.25">
      <c r="A169" s="216" t="s">
        <v>482</v>
      </c>
      <c r="B169" s="217">
        <v>0.2</v>
      </c>
      <c r="C169" s="217">
        <v>0.3</v>
      </c>
      <c r="D169" s="215"/>
    </row>
    <row r="170" spans="1:4" x14ac:dyDescent="0.25">
      <c r="A170" s="218" t="s">
        <v>483</v>
      </c>
      <c r="B170" s="219">
        <v>0.2</v>
      </c>
      <c r="C170" s="219">
        <v>0.3</v>
      </c>
      <c r="D170" s="215"/>
    </row>
    <row r="171" spans="1:4" x14ac:dyDescent="0.25">
      <c r="A171" s="216" t="s">
        <v>484</v>
      </c>
      <c r="B171" s="217">
        <v>0.2</v>
      </c>
      <c r="C171" s="217">
        <v>0.3</v>
      </c>
      <c r="D171" s="215"/>
    </row>
    <row r="172" spans="1:4" x14ac:dyDescent="0.25">
      <c r="A172" s="218" t="s">
        <v>485</v>
      </c>
      <c r="B172" s="219">
        <v>0.2</v>
      </c>
      <c r="C172" s="219">
        <v>0.3</v>
      </c>
      <c r="D172" s="215"/>
    </row>
    <row r="173" spans="1:4" x14ac:dyDescent="0.25">
      <c r="A173" s="216" t="s">
        <v>486</v>
      </c>
      <c r="B173" s="217">
        <v>0.2</v>
      </c>
      <c r="C173" s="217">
        <v>0.3</v>
      </c>
      <c r="D173" s="215"/>
    </row>
    <row r="174" spans="1:4" x14ac:dyDescent="0.25">
      <c r="A174" s="218" t="s">
        <v>487</v>
      </c>
      <c r="B174" s="219">
        <v>0.2</v>
      </c>
      <c r="C174" s="219">
        <v>0.3</v>
      </c>
      <c r="D174" s="215"/>
    </row>
    <row r="175" spans="1:4" x14ac:dyDescent="0.25">
      <c r="A175" s="216" t="s">
        <v>488</v>
      </c>
      <c r="B175" s="217">
        <v>0.2</v>
      </c>
      <c r="C175" s="217">
        <v>0.3</v>
      </c>
      <c r="D175" s="215"/>
    </row>
    <row r="176" spans="1:4" x14ac:dyDescent="0.25">
      <c r="A176" s="218" t="s">
        <v>489</v>
      </c>
      <c r="B176" s="219">
        <v>0.22</v>
      </c>
      <c r="C176" s="219">
        <v>0.33</v>
      </c>
      <c r="D176" s="215"/>
    </row>
    <row r="177" spans="1:4" x14ac:dyDescent="0.25">
      <c r="A177" s="216" t="s">
        <v>490</v>
      </c>
      <c r="B177" s="217">
        <v>0.2</v>
      </c>
      <c r="C177" s="217">
        <v>0.3</v>
      </c>
      <c r="D177" s="215"/>
    </row>
    <row r="178" spans="1:4" x14ac:dyDescent="0.25">
      <c r="A178" s="218" t="s">
        <v>491</v>
      </c>
      <c r="B178" s="219">
        <v>0.2</v>
      </c>
      <c r="C178" s="219">
        <v>0.3</v>
      </c>
      <c r="D178" s="215"/>
    </row>
    <row r="179" spans="1:4" x14ac:dyDescent="0.25">
      <c r="A179" s="216" t="s">
        <v>492</v>
      </c>
      <c r="B179" s="217">
        <v>0.2</v>
      </c>
      <c r="C179" s="217">
        <v>0.3</v>
      </c>
      <c r="D179" s="215"/>
    </row>
    <row r="180" spans="1:4" x14ac:dyDescent="0.25">
      <c r="A180" s="218" t="s">
        <v>493</v>
      </c>
      <c r="B180" s="219">
        <v>0.2</v>
      </c>
      <c r="C180" s="219">
        <v>0.3</v>
      </c>
      <c r="D180" s="215"/>
    </row>
    <row r="181" spans="1:4" x14ac:dyDescent="0.25">
      <c r="A181" s="216" t="s">
        <v>494</v>
      </c>
      <c r="B181" s="217">
        <v>0.2</v>
      </c>
      <c r="C181" s="217">
        <v>0.3</v>
      </c>
      <c r="D181" s="215"/>
    </row>
    <row r="182" spans="1:4" x14ac:dyDescent="0.25">
      <c r="A182" s="218" t="s">
        <v>495</v>
      </c>
      <c r="B182" s="219">
        <v>0.22</v>
      </c>
      <c r="C182" s="219">
        <v>0.33</v>
      </c>
      <c r="D182" s="215"/>
    </row>
    <row r="183" spans="1:4" x14ac:dyDescent="0.25">
      <c r="A183" s="216" t="s">
        <v>496</v>
      </c>
      <c r="B183" s="217">
        <v>0.2</v>
      </c>
      <c r="C183" s="217">
        <v>0.3</v>
      </c>
      <c r="D183" s="215"/>
    </row>
    <row r="184" spans="1:4" x14ac:dyDescent="0.25">
      <c r="A184" s="218" t="s">
        <v>497</v>
      </c>
      <c r="B184" s="219">
        <v>0.15</v>
      </c>
      <c r="C184" s="219">
        <v>0.25</v>
      </c>
      <c r="D184" s="215"/>
    </row>
    <row r="185" spans="1:4" x14ac:dyDescent="0.25">
      <c r="A185" s="216" t="s">
        <v>498</v>
      </c>
      <c r="B185" s="217">
        <v>0.2</v>
      </c>
      <c r="C185" s="217">
        <v>0.3</v>
      </c>
      <c r="D185" s="215"/>
    </row>
    <row r="186" spans="1:4" x14ac:dyDescent="0.25">
      <c r="A186" s="218" t="s">
        <v>499</v>
      </c>
      <c r="B186" s="219">
        <v>0.2</v>
      </c>
      <c r="C186" s="219">
        <v>0.3</v>
      </c>
      <c r="D186" s="215"/>
    </row>
    <row r="187" spans="1:4" x14ac:dyDescent="0.25">
      <c r="A187" s="216" t="s">
        <v>500</v>
      </c>
      <c r="B187" s="217">
        <v>0.2</v>
      </c>
      <c r="C187" s="217">
        <v>0.33</v>
      </c>
      <c r="D187" s="215"/>
    </row>
    <row r="188" spans="1:4" x14ac:dyDescent="0.25">
      <c r="A188" s="218" t="s">
        <v>501</v>
      </c>
      <c r="B188" s="219">
        <v>0.2</v>
      </c>
      <c r="C188" s="219">
        <v>0.3</v>
      </c>
      <c r="D188" s="215"/>
    </row>
    <row r="189" spans="1:4" x14ac:dyDescent="0.25">
      <c r="A189" s="216" t="s">
        <v>502</v>
      </c>
      <c r="B189" s="217">
        <v>0.2</v>
      </c>
      <c r="C189" s="217">
        <v>0.33600000000000002</v>
      </c>
      <c r="D189" s="215"/>
    </row>
    <row r="190" spans="1:4" x14ac:dyDescent="0.25">
      <c r="A190" s="218" t="s">
        <v>503</v>
      </c>
      <c r="B190" s="219">
        <v>0.2</v>
      </c>
      <c r="C190" s="219">
        <v>0.3</v>
      </c>
      <c r="D190" s="215"/>
    </row>
    <row r="191" spans="1:4" x14ac:dyDescent="0.25">
      <c r="A191" s="216" t="s">
        <v>504</v>
      </c>
      <c r="B191" s="217">
        <v>0.2</v>
      </c>
      <c r="C191" s="217">
        <v>0.3</v>
      </c>
      <c r="D191" s="215"/>
    </row>
    <row r="192" spans="1:4" x14ac:dyDescent="0.25">
      <c r="A192" s="218" t="s">
        <v>505</v>
      </c>
      <c r="B192" s="219">
        <v>0.2</v>
      </c>
      <c r="C192" s="219">
        <v>0.3</v>
      </c>
      <c r="D192" s="215"/>
    </row>
    <row r="193" spans="1:4" x14ac:dyDescent="0.25">
      <c r="A193" s="216" t="s">
        <v>506</v>
      </c>
      <c r="B193" s="217">
        <v>0.2</v>
      </c>
      <c r="C193" s="217">
        <v>0.3</v>
      </c>
      <c r="D193" s="215"/>
    </row>
    <row r="194" spans="1:4" x14ac:dyDescent="0.25">
      <c r="A194" s="218" t="s">
        <v>507</v>
      </c>
      <c r="B194" s="219">
        <v>0.2</v>
      </c>
      <c r="C194" s="219">
        <v>0.3</v>
      </c>
      <c r="D194" s="215"/>
    </row>
    <row r="195" spans="1:4" x14ac:dyDescent="0.25">
      <c r="A195" s="216" t="s">
        <v>508</v>
      </c>
      <c r="B195" s="217">
        <v>0.2</v>
      </c>
      <c r="C195" s="217">
        <v>0.3</v>
      </c>
      <c r="D195" s="215"/>
    </row>
    <row r="196" spans="1:4" x14ac:dyDescent="0.25">
      <c r="A196" s="218" t="s">
        <v>509</v>
      </c>
      <c r="B196" s="219">
        <v>0.2</v>
      </c>
      <c r="C196" s="219">
        <v>0.3</v>
      </c>
      <c r="D196" s="215"/>
    </row>
    <row r="197" spans="1:4" x14ac:dyDescent="0.25">
      <c r="A197" s="216" t="s">
        <v>510</v>
      </c>
      <c r="B197" s="217">
        <v>0.22</v>
      </c>
      <c r="C197" s="217">
        <v>0.3</v>
      </c>
      <c r="D197" s="215"/>
    </row>
    <row r="198" spans="1:4" x14ac:dyDescent="0.25">
      <c r="A198" s="218" t="s">
        <v>511</v>
      </c>
      <c r="B198" s="219">
        <v>0.2</v>
      </c>
      <c r="C198" s="219">
        <v>0.3</v>
      </c>
      <c r="D198" s="215"/>
    </row>
    <row r="199" spans="1:4" x14ac:dyDescent="0.25">
      <c r="A199" s="216" t="s">
        <v>512</v>
      </c>
      <c r="B199" s="217">
        <v>0.22</v>
      </c>
      <c r="C199" s="217">
        <v>0.33</v>
      </c>
      <c r="D199" s="215"/>
    </row>
    <row r="200" spans="1:4" x14ac:dyDescent="0.25">
      <c r="A200" s="218" t="s">
        <v>513</v>
      </c>
      <c r="B200" s="219">
        <v>0.2</v>
      </c>
      <c r="C200" s="219">
        <v>0.3</v>
      </c>
      <c r="D200" s="215"/>
    </row>
    <row r="201" spans="1:4" x14ac:dyDescent="0.25">
      <c r="A201" s="216" t="s">
        <v>514</v>
      </c>
      <c r="B201" s="217">
        <v>0.2</v>
      </c>
      <c r="C201" s="217">
        <v>0.3</v>
      </c>
      <c r="D201" s="215"/>
    </row>
    <row r="202" spans="1:4" x14ac:dyDescent="0.25">
      <c r="A202" s="218" t="s">
        <v>515</v>
      </c>
      <c r="B202" s="219">
        <v>0.2</v>
      </c>
      <c r="C202" s="219">
        <v>0.3</v>
      </c>
      <c r="D202" s="215"/>
    </row>
    <row r="203" spans="1:4" x14ac:dyDescent="0.25">
      <c r="A203" s="216" t="s">
        <v>516</v>
      </c>
      <c r="B203" s="217">
        <v>0.22</v>
      </c>
      <c r="C203" s="217">
        <v>0.33</v>
      </c>
      <c r="D203" s="215"/>
    </row>
    <row r="204" spans="1:4" x14ac:dyDescent="0.25">
      <c r="A204" s="218" t="s">
        <v>517</v>
      </c>
      <c r="B204" s="219">
        <v>0.2</v>
      </c>
      <c r="C204" s="219">
        <v>0.3</v>
      </c>
      <c r="D204" s="215"/>
    </row>
    <row r="205" spans="1:4" x14ac:dyDescent="0.25">
      <c r="A205" s="216" t="s">
        <v>518</v>
      </c>
      <c r="B205" s="217">
        <v>0.2</v>
      </c>
      <c r="C205" s="217">
        <v>0.3</v>
      </c>
      <c r="D205" s="215"/>
    </row>
    <row r="206" spans="1:4" x14ac:dyDescent="0.25">
      <c r="A206" s="218" t="s">
        <v>519</v>
      </c>
      <c r="B206" s="219">
        <v>0.2</v>
      </c>
      <c r="C206" s="219">
        <v>0.3</v>
      </c>
      <c r="D206" s="215"/>
    </row>
    <row r="207" spans="1:4" x14ac:dyDescent="0.25">
      <c r="A207" s="216" t="s">
        <v>520</v>
      </c>
      <c r="B207" s="217">
        <v>0.22</v>
      </c>
      <c r="C207" s="217">
        <v>0.3</v>
      </c>
      <c r="D207" s="215"/>
    </row>
    <row r="208" spans="1:4" x14ac:dyDescent="0.25">
      <c r="A208" s="218" t="s">
        <v>521</v>
      </c>
      <c r="B208" s="219">
        <v>0.2</v>
      </c>
      <c r="C208" s="219">
        <v>0.3</v>
      </c>
      <c r="D208" s="215"/>
    </row>
    <row r="209" spans="1:4" x14ac:dyDescent="0.25">
      <c r="A209" s="216" t="s">
        <v>522</v>
      </c>
      <c r="B209" s="217">
        <v>0.2</v>
      </c>
      <c r="C209" s="217">
        <v>0.3</v>
      </c>
      <c r="D209" s="215"/>
    </row>
    <row r="210" spans="1:4" x14ac:dyDescent="0.25">
      <c r="A210" s="218" t="s">
        <v>523</v>
      </c>
      <c r="B210" s="219">
        <v>0.2</v>
      </c>
      <c r="C210" s="219">
        <v>0.3</v>
      </c>
      <c r="D210" s="215"/>
    </row>
    <row r="211" spans="1:4" x14ac:dyDescent="0.25">
      <c r="A211" s="216" t="s">
        <v>524</v>
      </c>
      <c r="B211" s="217">
        <v>0.2</v>
      </c>
      <c r="C211" s="217">
        <v>0.3</v>
      </c>
      <c r="D211" s="215"/>
    </row>
    <row r="212" spans="1:4" x14ac:dyDescent="0.25">
      <c r="A212" s="218" t="s">
        <v>525</v>
      </c>
      <c r="B212" s="219">
        <v>0.2</v>
      </c>
      <c r="C212" s="219">
        <v>0.3</v>
      </c>
      <c r="D212" s="215"/>
    </row>
    <row r="213" spans="1:4" x14ac:dyDescent="0.25">
      <c r="A213" s="216" t="s">
        <v>526</v>
      </c>
      <c r="B213" s="217">
        <v>0.2</v>
      </c>
      <c r="C213" s="217">
        <v>0.3</v>
      </c>
      <c r="D213" s="215"/>
    </row>
    <row r="214" spans="1:4" x14ac:dyDescent="0.25">
      <c r="A214" s="218" t="s">
        <v>527</v>
      </c>
      <c r="B214" s="219">
        <v>0.2</v>
      </c>
      <c r="C214" s="219">
        <v>0.3</v>
      </c>
      <c r="D214" s="215"/>
    </row>
    <row r="215" spans="1:4" x14ac:dyDescent="0.25">
      <c r="A215" s="216" t="s">
        <v>528</v>
      </c>
      <c r="B215" s="217">
        <v>0.2</v>
      </c>
      <c r="C215" s="217">
        <v>0.3</v>
      </c>
      <c r="D215" s="215"/>
    </row>
    <row r="216" spans="1:4" x14ac:dyDescent="0.25">
      <c r="A216" s="218" t="s">
        <v>529</v>
      </c>
      <c r="B216" s="219">
        <v>0.2</v>
      </c>
      <c r="C216" s="219">
        <v>0.3</v>
      </c>
      <c r="D216" s="215"/>
    </row>
    <row r="217" spans="1:4" x14ac:dyDescent="0.25">
      <c r="A217" s="216" t="s">
        <v>530</v>
      </c>
      <c r="B217" s="217">
        <v>0.2</v>
      </c>
      <c r="C217" s="217">
        <v>0.3</v>
      </c>
      <c r="D217" s="215"/>
    </row>
    <row r="218" spans="1:4" x14ac:dyDescent="0.25">
      <c r="A218" s="218" t="s">
        <v>531</v>
      </c>
      <c r="B218" s="219">
        <v>0.2</v>
      </c>
      <c r="C218" s="219">
        <v>0.3</v>
      </c>
      <c r="D218" s="215"/>
    </row>
    <row r="219" spans="1:4" x14ac:dyDescent="0.25">
      <c r="A219" s="216" t="s">
        <v>532</v>
      </c>
      <c r="B219" s="217">
        <v>0.2</v>
      </c>
      <c r="C219" s="217">
        <v>0.3</v>
      </c>
      <c r="D219" s="215"/>
    </row>
    <row r="220" spans="1:4" x14ac:dyDescent="0.25">
      <c r="A220" s="218" t="s">
        <v>533</v>
      </c>
      <c r="B220" s="219">
        <v>0.2</v>
      </c>
      <c r="C220" s="219">
        <v>0.3</v>
      </c>
      <c r="D220" s="215"/>
    </row>
    <row r="221" spans="1:4" x14ac:dyDescent="0.25">
      <c r="A221" s="216" t="s">
        <v>534</v>
      </c>
      <c r="B221" s="217">
        <v>0.2</v>
      </c>
      <c r="C221" s="217">
        <v>0.3</v>
      </c>
      <c r="D221" s="215"/>
    </row>
    <row r="222" spans="1:4" x14ac:dyDescent="0.25">
      <c r="A222" s="218" t="s">
        <v>535</v>
      </c>
      <c r="B222" s="219">
        <v>0.2</v>
      </c>
      <c r="C222" s="219">
        <v>0.3</v>
      </c>
      <c r="D222" s="215"/>
    </row>
    <row r="223" spans="1:4" x14ac:dyDescent="0.25">
      <c r="A223" s="216" t="s">
        <v>536</v>
      </c>
      <c r="B223" s="217">
        <v>0.2</v>
      </c>
      <c r="C223" s="217">
        <v>0.3</v>
      </c>
      <c r="D223" s="215"/>
    </row>
    <row r="224" spans="1:4" x14ac:dyDescent="0.25">
      <c r="A224" s="218" t="s">
        <v>537</v>
      </c>
      <c r="B224" s="219">
        <v>0.2</v>
      </c>
      <c r="C224" s="219">
        <v>0.3</v>
      </c>
      <c r="D224" s="215"/>
    </row>
    <row r="225" spans="1:4" x14ac:dyDescent="0.25">
      <c r="A225" s="216" t="s">
        <v>538</v>
      </c>
      <c r="B225" s="217">
        <v>0.2</v>
      </c>
      <c r="C225" s="217">
        <v>0.3</v>
      </c>
      <c r="D225" s="215"/>
    </row>
    <row r="226" spans="1:4" x14ac:dyDescent="0.25">
      <c r="A226" s="218" t="s">
        <v>539</v>
      </c>
      <c r="B226" s="219">
        <v>0.2</v>
      </c>
      <c r="C226" s="219">
        <v>0.3</v>
      </c>
      <c r="D226" s="215"/>
    </row>
    <row r="227" spans="1:4" x14ac:dyDescent="0.25">
      <c r="A227" s="216" t="s">
        <v>540</v>
      </c>
      <c r="B227" s="217">
        <v>0.2</v>
      </c>
      <c r="C227" s="217">
        <v>0.3</v>
      </c>
      <c r="D227" s="215"/>
    </row>
    <row r="228" spans="1:4" x14ac:dyDescent="0.25">
      <c r="A228" s="218" t="s">
        <v>541</v>
      </c>
      <c r="B228" s="219">
        <v>0.2</v>
      </c>
      <c r="C228" s="219">
        <v>0.3</v>
      </c>
      <c r="D228" s="215"/>
    </row>
    <row r="229" spans="1:4" x14ac:dyDescent="0.25">
      <c r="A229" s="216" t="s">
        <v>542</v>
      </c>
      <c r="B229" s="217">
        <v>0.2</v>
      </c>
      <c r="C229" s="217">
        <v>0.3</v>
      </c>
      <c r="D229" s="215"/>
    </row>
    <row r="230" spans="1:4" x14ac:dyDescent="0.25">
      <c r="A230" s="218" t="s">
        <v>543</v>
      </c>
      <c r="B230" s="219">
        <v>0.2</v>
      </c>
      <c r="C230" s="219">
        <v>0.3</v>
      </c>
      <c r="D230" s="215"/>
    </row>
    <row r="231" spans="1:4" x14ac:dyDescent="0.25">
      <c r="A231" s="216" t="s">
        <v>544</v>
      </c>
      <c r="B231" s="217">
        <v>0.2</v>
      </c>
      <c r="C231" s="217">
        <v>0.3</v>
      </c>
      <c r="D231" s="215"/>
    </row>
    <row r="232" spans="1:4" x14ac:dyDescent="0.25">
      <c r="A232" s="218" t="s">
        <v>545</v>
      </c>
      <c r="B232" s="219">
        <v>0.2</v>
      </c>
      <c r="C232" s="219">
        <v>0.3</v>
      </c>
      <c r="D232" s="215"/>
    </row>
    <row r="233" spans="1:4" x14ac:dyDescent="0.25">
      <c r="A233" s="216" t="s">
        <v>546</v>
      </c>
      <c r="B233" s="217">
        <v>0.21</v>
      </c>
      <c r="C233" s="217">
        <v>0.3</v>
      </c>
      <c r="D233" s="215"/>
    </row>
    <row r="234" spans="1:4" x14ac:dyDescent="0.25">
      <c r="A234" s="218" t="s">
        <v>547</v>
      </c>
      <c r="B234" s="219">
        <v>0.22</v>
      </c>
      <c r="C234" s="219">
        <v>0.33</v>
      </c>
      <c r="D234" s="215"/>
    </row>
    <row r="235" spans="1:4" x14ac:dyDescent="0.25">
      <c r="A235" s="216" t="s">
        <v>548</v>
      </c>
      <c r="B235" s="217">
        <v>0.22</v>
      </c>
      <c r="C235" s="217">
        <v>0.33</v>
      </c>
      <c r="D235" s="215"/>
    </row>
    <row r="236" spans="1:4" x14ac:dyDescent="0.25">
      <c r="A236" s="218" t="s">
        <v>549</v>
      </c>
      <c r="B236" s="219">
        <v>0.2</v>
      </c>
      <c r="C236" s="219">
        <v>0.3</v>
      </c>
      <c r="D236" s="215"/>
    </row>
    <row r="237" spans="1:4" x14ac:dyDescent="0.25">
      <c r="A237" s="216" t="s">
        <v>550</v>
      </c>
      <c r="B237" s="217">
        <v>0.2</v>
      </c>
      <c r="C237" s="217">
        <v>0.3</v>
      </c>
      <c r="D237" s="215"/>
    </row>
    <row r="238" spans="1:4" x14ac:dyDescent="0.25">
      <c r="A238" s="218" t="s">
        <v>551</v>
      </c>
      <c r="B238" s="219">
        <v>0.2</v>
      </c>
      <c r="C238" s="219">
        <v>0.3</v>
      </c>
      <c r="D238" s="215"/>
    </row>
    <row r="239" spans="1:4" x14ac:dyDescent="0.25">
      <c r="A239" s="216" t="s">
        <v>552</v>
      </c>
      <c r="B239" s="217">
        <v>0.21</v>
      </c>
      <c r="C239" s="217">
        <v>0.31</v>
      </c>
      <c r="D239" s="215"/>
    </row>
    <row r="240" spans="1:4" x14ac:dyDescent="0.25">
      <c r="A240" s="218" t="s">
        <v>553</v>
      </c>
      <c r="B240" s="219">
        <v>0.2</v>
      </c>
      <c r="C240" s="219">
        <v>0.3</v>
      </c>
      <c r="D240" s="215"/>
    </row>
    <row r="241" spans="1:4" x14ac:dyDescent="0.25">
      <c r="A241" s="216" t="s">
        <v>554</v>
      </c>
      <c r="B241" s="217">
        <v>0.2</v>
      </c>
      <c r="C241" s="217">
        <v>0.3</v>
      </c>
      <c r="D241" s="215"/>
    </row>
    <row r="242" spans="1:4" x14ac:dyDescent="0.25">
      <c r="A242" s="218" t="s">
        <v>555</v>
      </c>
      <c r="B242" s="219">
        <v>0.2</v>
      </c>
      <c r="C242" s="219">
        <v>0.3</v>
      </c>
      <c r="D242" s="215"/>
    </row>
    <row r="243" spans="1:4" x14ac:dyDescent="0.25">
      <c r="A243" s="216" t="s">
        <v>556</v>
      </c>
      <c r="B243" s="217">
        <v>0.22</v>
      </c>
      <c r="C243" s="217">
        <v>0.33</v>
      </c>
      <c r="D243" s="215"/>
    </row>
    <row r="244" spans="1:4" x14ac:dyDescent="0.25">
      <c r="A244" s="218" t="s">
        <v>557</v>
      </c>
      <c r="B244" s="219">
        <v>0.2</v>
      </c>
      <c r="C244" s="219">
        <v>0.3</v>
      </c>
      <c r="D244" s="215"/>
    </row>
    <row r="245" spans="1:4" x14ac:dyDescent="0.25">
      <c r="A245" s="216" t="s">
        <v>558</v>
      </c>
      <c r="B245" s="217">
        <v>0.2</v>
      </c>
      <c r="C245" s="217">
        <v>0.3</v>
      </c>
      <c r="D245" s="215"/>
    </row>
    <row r="246" spans="1:4" x14ac:dyDescent="0.25">
      <c r="A246" s="218" t="s">
        <v>559</v>
      </c>
      <c r="B246" s="219">
        <v>0.2</v>
      </c>
      <c r="C246" s="219">
        <v>0.3</v>
      </c>
      <c r="D246" s="215"/>
    </row>
    <row r="247" spans="1:4" x14ac:dyDescent="0.25">
      <c r="A247" s="216" t="s">
        <v>560</v>
      </c>
      <c r="B247" s="217">
        <v>0.2</v>
      </c>
      <c r="C247" s="217">
        <v>0.3</v>
      </c>
      <c r="D247" s="215"/>
    </row>
    <row r="248" spans="1:4" x14ac:dyDescent="0.25">
      <c r="A248" s="218" t="s">
        <v>561</v>
      </c>
      <c r="B248" s="219">
        <v>0.2</v>
      </c>
      <c r="C248" s="219">
        <v>0.3</v>
      </c>
      <c r="D248" s="215"/>
    </row>
    <row r="249" spans="1:4" x14ac:dyDescent="0.25">
      <c r="A249" s="216" t="s">
        <v>562</v>
      </c>
      <c r="B249" s="217">
        <v>0.2</v>
      </c>
      <c r="C249" s="217">
        <v>0.3</v>
      </c>
      <c r="D249" s="215"/>
    </row>
    <row r="250" spans="1:4" x14ac:dyDescent="0.25">
      <c r="A250" s="218" t="s">
        <v>563</v>
      </c>
      <c r="B250" s="219">
        <v>0.2</v>
      </c>
      <c r="C250" s="219">
        <v>0.3</v>
      </c>
      <c r="D250" s="215"/>
    </row>
    <row r="251" spans="1:4" x14ac:dyDescent="0.25">
      <c r="A251" s="216" t="s">
        <v>564</v>
      </c>
      <c r="B251" s="217">
        <v>0.2</v>
      </c>
      <c r="C251" s="217">
        <v>0.3</v>
      </c>
      <c r="D251" s="215"/>
    </row>
    <row r="252" spans="1:4" x14ac:dyDescent="0.25">
      <c r="A252" s="218" t="s">
        <v>565</v>
      </c>
      <c r="B252" s="219">
        <v>0.2</v>
      </c>
      <c r="C252" s="219">
        <v>0.3</v>
      </c>
      <c r="D252" s="215"/>
    </row>
    <row r="253" spans="1:4" x14ac:dyDescent="0.25">
      <c r="A253" s="216" t="s">
        <v>566</v>
      </c>
      <c r="B253" s="217">
        <v>0.216</v>
      </c>
      <c r="C253" s="217">
        <v>0.33600000000000002</v>
      </c>
      <c r="D253" s="215"/>
    </row>
    <row r="254" spans="1:4" x14ac:dyDescent="0.25">
      <c r="A254" s="218" t="s">
        <v>567</v>
      </c>
      <c r="B254" s="219">
        <v>0.2</v>
      </c>
      <c r="C254" s="219">
        <v>0.3</v>
      </c>
      <c r="D254" s="215"/>
    </row>
    <row r="255" spans="1:4" x14ac:dyDescent="0.25">
      <c r="A255" s="216" t="s">
        <v>568</v>
      </c>
      <c r="B255" s="217">
        <v>0.2</v>
      </c>
      <c r="C255" s="217">
        <v>0.3</v>
      </c>
      <c r="D255" s="215"/>
    </row>
    <row r="256" spans="1:4" x14ac:dyDescent="0.25">
      <c r="A256" s="218" t="s">
        <v>569</v>
      </c>
      <c r="B256" s="219">
        <v>0.2</v>
      </c>
      <c r="C256" s="219">
        <v>0.3</v>
      </c>
      <c r="D256" s="215"/>
    </row>
    <row r="257" spans="1:4" x14ac:dyDescent="0.25">
      <c r="A257" s="216" t="s">
        <v>570</v>
      </c>
      <c r="B257" s="217">
        <v>0.21</v>
      </c>
      <c r="C257" s="217">
        <v>0.32</v>
      </c>
      <c r="D257" s="215"/>
    </row>
    <row r="258" spans="1:4" x14ac:dyDescent="0.25">
      <c r="A258" s="218" t="s">
        <v>571</v>
      </c>
      <c r="B258" s="219">
        <v>0.2</v>
      </c>
      <c r="C258" s="219">
        <v>0.3</v>
      </c>
      <c r="D258" s="215"/>
    </row>
    <row r="259" spans="1:4" x14ac:dyDescent="0.25">
      <c r="A259" s="216" t="s">
        <v>572</v>
      </c>
      <c r="B259" s="217">
        <v>0.2</v>
      </c>
      <c r="C259" s="217">
        <v>0.3</v>
      </c>
      <c r="D259" s="215"/>
    </row>
    <row r="260" spans="1:4" x14ac:dyDescent="0.25">
      <c r="A260" s="218" t="s">
        <v>573</v>
      </c>
      <c r="B260" s="219">
        <v>0.2</v>
      </c>
      <c r="C260" s="219">
        <v>0.3</v>
      </c>
      <c r="D260" s="215"/>
    </row>
    <row r="261" spans="1:4" x14ac:dyDescent="0.25">
      <c r="A261" s="216" t="s">
        <v>574</v>
      </c>
      <c r="B261" s="217">
        <v>0.2</v>
      </c>
      <c r="C261" s="217">
        <v>0.3</v>
      </c>
      <c r="D261" s="215"/>
    </row>
    <row r="262" spans="1:4" x14ac:dyDescent="0.25">
      <c r="A262" s="218" t="s">
        <v>575</v>
      </c>
      <c r="B262" s="219">
        <v>0.2</v>
      </c>
      <c r="C262" s="219">
        <v>0.33</v>
      </c>
      <c r="D262" s="215"/>
    </row>
    <row r="263" spans="1:4" x14ac:dyDescent="0.25">
      <c r="A263" s="216" t="s">
        <v>576</v>
      </c>
      <c r="B263" s="217">
        <v>0.2</v>
      </c>
      <c r="C263" s="217">
        <v>0.3</v>
      </c>
      <c r="D263" s="215"/>
    </row>
    <row r="264" spans="1:4" x14ac:dyDescent="0.25">
      <c r="A264" s="218" t="s">
        <v>577</v>
      </c>
      <c r="B264" s="219">
        <v>0.2</v>
      </c>
      <c r="C264" s="219">
        <v>0.3</v>
      </c>
      <c r="D264" s="215"/>
    </row>
    <row r="265" spans="1:4" x14ac:dyDescent="0.25">
      <c r="A265" s="216" t="s">
        <v>578</v>
      </c>
      <c r="B265" s="217">
        <v>0.2</v>
      </c>
      <c r="C265" s="217">
        <v>0.3</v>
      </c>
      <c r="D265" s="215"/>
    </row>
    <row r="266" spans="1:4" x14ac:dyDescent="0.25">
      <c r="A266" s="218" t="s">
        <v>579</v>
      </c>
      <c r="B266" s="219">
        <v>0.2</v>
      </c>
      <c r="C266" s="219">
        <v>0.3</v>
      </c>
      <c r="D266" s="215"/>
    </row>
    <row r="267" spans="1:4" x14ac:dyDescent="0.25">
      <c r="A267" s="216" t="s">
        <v>580</v>
      </c>
      <c r="B267" s="217">
        <v>0.2</v>
      </c>
      <c r="C267" s="217">
        <v>0.3</v>
      </c>
      <c r="D267" s="215"/>
    </row>
    <row r="268" spans="1:4" x14ac:dyDescent="0.25">
      <c r="A268" s="218" t="s">
        <v>581</v>
      </c>
      <c r="B268" s="219">
        <v>0.2</v>
      </c>
      <c r="C268" s="219">
        <v>0.3</v>
      </c>
      <c r="D268" s="215"/>
    </row>
    <row r="269" spans="1:4" x14ac:dyDescent="0.25">
      <c r="A269" s="216" t="s">
        <v>582</v>
      </c>
      <c r="B269" s="217">
        <v>0.2</v>
      </c>
      <c r="C269" s="217">
        <v>0.3</v>
      </c>
      <c r="D269" s="215"/>
    </row>
    <row r="270" spans="1:4" x14ac:dyDescent="0.25">
      <c r="A270" s="218" t="s">
        <v>583</v>
      </c>
      <c r="B270" s="219">
        <v>0.2</v>
      </c>
      <c r="C270" s="219">
        <v>0.3</v>
      </c>
      <c r="D270" s="215"/>
    </row>
    <row r="271" spans="1:4" x14ac:dyDescent="0.25">
      <c r="A271" s="216" t="s">
        <v>584</v>
      </c>
      <c r="B271" s="217">
        <v>0.2</v>
      </c>
      <c r="C271" s="217">
        <v>0.3</v>
      </c>
      <c r="D271" s="215"/>
    </row>
    <row r="272" spans="1:4" x14ac:dyDescent="0.25">
      <c r="A272" s="218" t="s">
        <v>585</v>
      </c>
      <c r="B272" s="219">
        <v>0.2</v>
      </c>
      <c r="C272" s="219">
        <v>0.3</v>
      </c>
      <c r="D272" s="215"/>
    </row>
    <row r="273" spans="1:4" x14ac:dyDescent="0.25">
      <c r="A273" s="216" t="s">
        <v>586</v>
      </c>
      <c r="B273" s="217">
        <v>0.22</v>
      </c>
      <c r="C273" s="217">
        <v>0.33</v>
      </c>
      <c r="D273" s="215"/>
    </row>
    <row r="274" spans="1:4" x14ac:dyDescent="0.25">
      <c r="A274" s="218" t="s">
        <v>587</v>
      </c>
      <c r="B274" s="219">
        <v>0.2</v>
      </c>
      <c r="C274" s="219">
        <v>0.3</v>
      </c>
      <c r="D274" s="215"/>
    </row>
    <row r="275" spans="1:4" x14ac:dyDescent="0.25">
      <c r="A275" s="216" t="s">
        <v>588</v>
      </c>
      <c r="B275" s="217">
        <v>0.21</v>
      </c>
      <c r="C275" s="217">
        <v>0.31</v>
      </c>
      <c r="D275" s="215"/>
    </row>
    <row r="276" spans="1:4" x14ac:dyDescent="0.25">
      <c r="A276" s="218" t="s">
        <v>589</v>
      </c>
      <c r="B276" s="219">
        <v>0.218</v>
      </c>
      <c r="C276" s="219">
        <v>0.32800000000000001</v>
      </c>
      <c r="D276" s="215"/>
    </row>
    <row r="277" spans="1:4" x14ac:dyDescent="0.25">
      <c r="A277" s="216" t="s">
        <v>590</v>
      </c>
      <c r="B277" s="217">
        <v>0.2</v>
      </c>
      <c r="C277" s="217">
        <v>0.3</v>
      </c>
      <c r="D277" s="215"/>
    </row>
    <row r="278" spans="1:4" x14ac:dyDescent="0.25">
      <c r="A278" s="218" t="s">
        <v>591</v>
      </c>
      <c r="B278" s="219">
        <v>0.2</v>
      </c>
      <c r="C278" s="219">
        <v>0.3</v>
      </c>
      <c r="D278" s="215"/>
    </row>
    <row r="279" spans="1:4" x14ac:dyDescent="0.25">
      <c r="A279" s="216" t="s">
        <v>592</v>
      </c>
      <c r="B279" s="217">
        <v>0.2</v>
      </c>
      <c r="C279" s="217">
        <v>0.3</v>
      </c>
      <c r="D279" s="215"/>
    </row>
    <row r="280" spans="1:4" x14ac:dyDescent="0.25">
      <c r="A280" s="218" t="s">
        <v>593</v>
      </c>
      <c r="B280" s="219">
        <v>0.2</v>
      </c>
      <c r="C280" s="219">
        <v>0.3</v>
      </c>
      <c r="D280" s="215"/>
    </row>
    <row r="281" spans="1:4" x14ac:dyDescent="0.25">
      <c r="A281" s="216" t="s">
        <v>594</v>
      </c>
      <c r="B281" s="217">
        <v>0.21</v>
      </c>
      <c r="C281" s="217">
        <v>0.33</v>
      </c>
      <c r="D281" s="215"/>
    </row>
    <row r="282" spans="1:4" x14ac:dyDescent="0.25">
      <c r="A282" s="218" t="s">
        <v>595</v>
      </c>
      <c r="B282" s="219">
        <v>0.22</v>
      </c>
      <c r="C282" s="219">
        <v>0.33</v>
      </c>
      <c r="D282" s="215"/>
    </row>
    <row r="283" spans="1:4" x14ac:dyDescent="0.25">
      <c r="A283" s="216" t="s">
        <v>596</v>
      </c>
      <c r="B283" s="217">
        <v>0.15</v>
      </c>
      <c r="C283" s="217">
        <v>0.25</v>
      </c>
      <c r="D283" s="215"/>
    </row>
    <row r="284" spans="1:4" x14ac:dyDescent="0.25">
      <c r="A284" s="218" t="s">
        <v>597</v>
      </c>
      <c r="B284" s="219">
        <v>0.2</v>
      </c>
      <c r="C284" s="219">
        <v>0.3</v>
      </c>
      <c r="D284" s="215"/>
    </row>
    <row r="285" spans="1:4" x14ac:dyDescent="0.25">
      <c r="A285" s="216" t="s">
        <v>598</v>
      </c>
      <c r="B285" s="217">
        <v>0.2</v>
      </c>
      <c r="C285" s="217">
        <v>0.3</v>
      </c>
      <c r="D285" s="215"/>
    </row>
    <row r="286" spans="1:4" x14ac:dyDescent="0.25">
      <c r="A286" s="218" t="s">
        <v>599</v>
      </c>
      <c r="B286" s="219">
        <v>0.2</v>
      </c>
      <c r="C286" s="219">
        <v>0.3</v>
      </c>
      <c r="D286" s="215"/>
    </row>
    <row r="287" spans="1:4" x14ac:dyDescent="0.25">
      <c r="A287" s="216" t="s">
        <v>600</v>
      </c>
      <c r="B287" s="217">
        <v>0.2</v>
      </c>
      <c r="C287" s="217">
        <v>0.3</v>
      </c>
      <c r="D287" s="215"/>
    </row>
    <row r="288" spans="1:4" x14ac:dyDescent="0.25">
      <c r="A288" s="218" t="s">
        <v>601</v>
      </c>
      <c r="B288" s="219">
        <v>0.2</v>
      </c>
      <c r="C288" s="219">
        <v>0.3</v>
      </c>
      <c r="D288" s="215"/>
    </row>
    <row r="289" spans="1:4" x14ac:dyDescent="0.25">
      <c r="A289" s="216" t="s">
        <v>602</v>
      </c>
      <c r="B289" s="217">
        <v>0.2</v>
      </c>
      <c r="C289" s="217">
        <v>0.3</v>
      </c>
      <c r="D289" s="215"/>
    </row>
    <row r="290" spans="1:4" x14ac:dyDescent="0.25">
      <c r="A290" s="218" t="s">
        <v>603</v>
      </c>
      <c r="B290" s="219">
        <v>0.2</v>
      </c>
      <c r="C290" s="219">
        <v>0.3</v>
      </c>
      <c r="D290" s="215"/>
    </row>
    <row r="291" spans="1:4" x14ac:dyDescent="0.25">
      <c r="A291" s="216" t="s">
        <v>604</v>
      </c>
      <c r="B291" s="217">
        <v>0.2</v>
      </c>
      <c r="C291" s="217">
        <v>0.3</v>
      </c>
      <c r="D291" s="215"/>
    </row>
    <row r="292" spans="1:4" x14ac:dyDescent="0.25">
      <c r="A292" s="218" t="s">
        <v>605</v>
      </c>
      <c r="B292" s="219">
        <v>0.2</v>
      </c>
      <c r="C292" s="219">
        <v>0.3</v>
      </c>
      <c r="D292" s="215"/>
    </row>
    <row r="293" spans="1:4" x14ac:dyDescent="0.25">
      <c r="A293" s="216" t="s">
        <v>606</v>
      </c>
      <c r="B293" s="217">
        <v>0.2</v>
      </c>
      <c r="C293" s="217">
        <v>0.3</v>
      </c>
      <c r="D293" s="215"/>
    </row>
    <row r="294" spans="1:4" x14ac:dyDescent="0.25">
      <c r="A294" s="218" t="s">
        <v>607</v>
      </c>
      <c r="B294" s="219">
        <v>0.2</v>
      </c>
      <c r="C294" s="219">
        <v>0.3</v>
      </c>
      <c r="D294" s="215"/>
    </row>
    <row r="295" spans="1:4" x14ac:dyDescent="0.25">
      <c r="A295" s="216" t="s">
        <v>608</v>
      </c>
      <c r="B295" s="217">
        <v>0.2</v>
      </c>
      <c r="C295" s="217">
        <v>0.3</v>
      </c>
      <c r="D295" s="215"/>
    </row>
    <row r="296" spans="1:4" x14ac:dyDescent="0.25">
      <c r="A296" s="218" t="s">
        <v>609</v>
      </c>
      <c r="B296" s="219">
        <v>0.2</v>
      </c>
      <c r="C296" s="219">
        <v>0.3</v>
      </c>
      <c r="D296" s="215"/>
    </row>
    <row r="297" spans="1:4" x14ac:dyDescent="0.25">
      <c r="A297" s="216" t="s">
        <v>610</v>
      </c>
      <c r="B297" s="217">
        <v>0.2</v>
      </c>
      <c r="C297" s="217">
        <v>0.3</v>
      </c>
      <c r="D297" s="215"/>
    </row>
    <row r="298" spans="1:4" x14ac:dyDescent="0.25">
      <c r="A298" s="218" t="s">
        <v>611</v>
      </c>
      <c r="B298" s="219">
        <v>0.22</v>
      </c>
      <c r="C298" s="219">
        <v>0.33</v>
      </c>
      <c r="D298" s="215"/>
    </row>
    <row r="299" spans="1:4" x14ac:dyDescent="0.25">
      <c r="A299" s="216" t="s">
        <v>612</v>
      </c>
      <c r="B299" s="217">
        <v>0.2</v>
      </c>
      <c r="C299" s="217">
        <v>0.3</v>
      </c>
      <c r="D299" s="215"/>
    </row>
    <row r="300" spans="1:4" x14ac:dyDescent="0.25">
      <c r="A300" s="218" t="s">
        <v>613</v>
      </c>
      <c r="B300" s="219">
        <v>0.2</v>
      </c>
      <c r="C300" s="219">
        <v>0.3</v>
      </c>
      <c r="D300" s="215"/>
    </row>
    <row r="301" spans="1:4" x14ac:dyDescent="0.25">
      <c r="A301" s="216" t="s">
        <v>614</v>
      </c>
      <c r="B301" s="217">
        <v>0.2</v>
      </c>
      <c r="C301" s="217">
        <v>0.3</v>
      </c>
      <c r="D301" s="215"/>
    </row>
    <row r="302" spans="1:4" x14ac:dyDescent="0.25">
      <c r="A302" s="218" t="s">
        <v>615</v>
      </c>
      <c r="B302" s="219">
        <v>0.2</v>
      </c>
      <c r="C302" s="219">
        <v>0.3</v>
      </c>
      <c r="D302" s="215"/>
    </row>
    <row r="303" spans="1:4" x14ac:dyDescent="0.25">
      <c r="A303" s="216" t="s">
        <v>616</v>
      </c>
      <c r="B303" s="217">
        <v>0.2</v>
      </c>
      <c r="C303" s="217">
        <v>0.3</v>
      </c>
      <c r="D303" s="215"/>
    </row>
    <row r="304" spans="1:4" x14ac:dyDescent="0.25">
      <c r="A304" s="218" t="s">
        <v>617</v>
      </c>
      <c r="B304" s="219">
        <v>0.2</v>
      </c>
      <c r="C304" s="219">
        <v>0.3</v>
      </c>
      <c r="D304" s="215"/>
    </row>
    <row r="305" spans="1:4" x14ac:dyDescent="0.25">
      <c r="A305" s="216" t="s">
        <v>618</v>
      </c>
      <c r="B305" s="217">
        <v>0.2</v>
      </c>
      <c r="C305" s="217">
        <v>0.3</v>
      </c>
      <c r="D305" s="215"/>
    </row>
    <row r="306" spans="1:4" x14ac:dyDescent="0.25">
      <c r="A306" s="218" t="s">
        <v>619</v>
      </c>
      <c r="B306" s="219">
        <v>0.2</v>
      </c>
      <c r="C306" s="219">
        <v>0.33</v>
      </c>
      <c r="D306" s="215"/>
    </row>
    <row r="307" spans="1:4" x14ac:dyDescent="0.25">
      <c r="A307" s="216" t="s">
        <v>620</v>
      </c>
      <c r="B307" s="217">
        <v>0.2</v>
      </c>
      <c r="C307" s="217">
        <v>0.3</v>
      </c>
      <c r="D307" s="215"/>
    </row>
    <row r="308" spans="1:4" x14ac:dyDescent="0.25">
      <c r="A308" s="218" t="s">
        <v>621</v>
      </c>
      <c r="B308" s="219">
        <v>0.2</v>
      </c>
      <c r="C308" s="219">
        <v>0.3</v>
      </c>
      <c r="D308" s="215"/>
    </row>
    <row r="309" spans="1:4" x14ac:dyDescent="0.25">
      <c r="A309" s="216" t="s">
        <v>622</v>
      </c>
      <c r="B309" s="217">
        <v>0.2</v>
      </c>
      <c r="C309" s="217">
        <v>0.3</v>
      </c>
      <c r="D309" s="215"/>
    </row>
    <row r="310" spans="1:4" x14ac:dyDescent="0.25">
      <c r="A310" s="218" t="s">
        <v>623</v>
      </c>
      <c r="B310" s="219">
        <v>0.2</v>
      </c>
      <c r="C310" s="219">
        <v>0.3</v>
      </c>
      <c r="D310" s="215"/>
    </row>
    <row r="311" spans="1:4" x14ac:dyDescent="0.25">
      <c r="A311" s="216" t="s">
        <v>624</v>
      </c>
      <c r="B311" s="217">
        <v>0.2</v>
      </c>
      <c r="C311" s="217">
        <v>0.3</v>
      </c>
      <c r="D311" s="215"/>
    </row>
    <row r="312" spans="1:4" x14ac:dyDescent="0.25">
      <c r="A312" s="218" t="s">
        <v>625</v>
      </c>
      <c r="B312" s="219">
        <v>0.2</v>
      </c>
      <c r="C312" s="219">
        <v>0.33</v>
      </c>
      <c r="D312" s="215"/>
    </row>
    <row r="313" spans="1:4" x14ac:dyDescent="0.25">
      <c r="A313" s="216" t="s">
        <v>626</v>
      </c>
      <c r="B313" s="217">
        <v>0.2</v>
      </c>
      <c r="C313" s="217">
        <v>0.3</v>
      </c>
      <c r="D313" s="215"/>
    </row>
    <row r="314" spans="1:4" x14ac:dyDescent="0.25">
      <c r="A314" s="218" t="s">
        <v>627</v>
      </c>
      <c r="B314" s="219">
        <v>0.2</v>
      </c>
      <c r="C314" s="219">
        <v>0.3</v>
      </c>
      <c r="D314" s="215"/>
    </row>
    <row r="315" spans="1:4" x14ac:dyDescent="0.25">
      <c r="A315" s="216" t="s">
        <v>628</v>
      </c>
      <c r="B315" s="217">
        <v>0.216</v>
      </c>
      <c r="C315" s="217">
        <v>0.32400000000000001</v>
      </c>
      <c r="D315" s="215"/>
    </row>
    <row r="316" spans="1:4" x14ac:dyDescent="0.25">
      <c r="A316" s="218" t="s">
        <v>629</v>
      </c>
      <c r="B316" s="219">
        <v>0.2</v>
      </c>
      <c r="C316" s="219">
        <v>0.3</v>
      </c>
      <c r="D316" s="215"/>
    </row>
    <row r="317" spans="1:4" x14ac:dyDescent="0.25">
      <c r="A317" s="216" t="s">
        <v>630</v>
      </c>
      <c r="B317" s="217">
        <v>0.2</v>
      </c>
      <c r="C317" s="217">
        <v>0.3</v>
      </c>
      <c r="D317" s="215"/>
    </row>
    <row r="318" spans="1:4" x14ac:dyDescent="0.25">
      <c r="A318" s="218" t="s">
        <v>631</v>
      </c>
      <c r="B318" s="219">
        <v>0.2</v>
      </c>
      <c r="C318" s="219">
        <v>0.3</v>
      </c>
      <c r="D318" s="215"/>
    </row>
    <row r="319" spans="1:4" x14ac:dyDescent="0.25">
      <c r="A319" s="216" t="s">
        <v>632</v>
      </c>
      <c r="B319" s="217">
        <v>0.2</v>
      </c>
      <c r="C319" s="217">
        <v>0.3</v>
      </c>
      <c r="D319" s="215"/>
    </row>
    <row r="320" spans="1:4" x14ac:dyDescent="0.25">
      <c r="A320" s="218" t="s">
        <v>633</v>
      </c>
      <c r="B320" s="219">
        <v>0.2</v>
      </c>
      <c r="C320" s="219">
        <v>0.3</v>
      </c>
      <c r="D320" s="215"/>
    </row>
    <row r="321" spans="1:4" x14ac:dyDescent="0.25">
      <c r="A321" s="216" t="s">
        <v>634</v>
      </c>
      <c r="B321" s="217">
        <v>0.2</v>
      </c>
      <c r="C321" s="217">
        <v>0.3</v>
      </c>
      <c r="D321" s="215"/>
    </row>
    <row r="322" spans="1:4" x14ac:dyDescent="0.25">
      <c r="A322" s="218" t="s">
        <v>635</v>
      </c>
      <c r="B322" s="219">
        <v>0.2</v>
      </c>
      <c r="C322" s="219">
        <v>0.3</v>
      </c>
      <c r="D322" s="215"/>
    </row>
    <row r="323" spans="1:4" x14ac:dyDescent="0.25">
      <c r="A323" s="216" t="s">
        <v>636</v>
      </c>
      <c r="B323" s="217">
        <v>0.2</v>
      </c>
      <c r="C323" s="217">
        <v>0.3</v>
      </c>
      <c r="D323" s="215"/>
    </row>
    <row r="324" spans="1:4" x14ac:dyDescent="0.25">
      <c r="A324" s="218" t="s">
        <v>637</v>
      </c>
      <c r="B324" s="219">
        <v>0.2</v>
      </c>
      <c r="C324" s="219">
        <v>0.3</v>
      </c>
      <c r="D324" s="215"/>
    </row>
    <row r="325" spans="1:4" x14ac:dyDescent="0.25">
      <c r="A325" s="216" t="s">
        <v>638</v>
      </c>
      <c r="B325" s="217">
        <v>0.2</v>
      </c>
      <c r="C325" s="217">
        <v>0.3</v>
      </c>
      <c r="D325" s="215"/>
    </row>
    <row r="326" spans="1:4" x14ac:dyDescent="0.25">
      <c r="A326" s="218" t="s">
        <v>893</v>
      </c>
      <c r="B326" s="219">
        <v>0.2</v>
      </c>
      <c r="C326" s="219">
        <v>0.3</v>
      </c>
      <c r="D326" s="215"/>
    </row>
    <row r="327" spans="1:4" x14ac:dyDescent="0.25">
      <c r="A327" s="216" t="s">
        <v>639</v>
      </c>
      <c r="B327" s="217">
        <v>0.2</v>
      </c>
      <c r="C327" s="217">
        <v>0.3</v>
      </c>
      <c r="D327" s="215"/>
    </row>
    <row r="328" spans="1:4" x14ac:dyDescent="0.25">
      <c r="A328" s="218" t="s">
        <v>640</v>
      </c>
      <c r="B328" s="219">
        <v>0.2</v>
      </c>
      <c r="C328" s="219">
        <v>0.3</v>
      </c>
      <c r="D328" s="215"/>
    </row>
    <row r="329" spans="1:4" x14ac:dyDescent="0.25">
      <c r="A329" s="216" t="s">
        <v>641</v>
      </c>
      <c r="B329" s="217">
        <v>0.2</v>
      </c>
      <c r="C329" s="217">
        <v>0.3</v>
      </c>
      <c r="D329" s="215"/>
    </row>
    <row r="330" spans="1:4" x14ac:dyDescent="0.25">
      <c r="A330" s="218" t="s">
        <v>642</v>
      </c>
      <c r="B330" s="219">
        <v>0.2</v>
      </c>
      <c r="C330" s="219">
        <v>0.3</v>
      </c>
      <c r="D330" s="215"/>
    </row>
    <row r="331" spans="1:4" x14ac:dyDescent="0.25">
      <c r="A331" s="216" t="s">
        <v>643</v>
      </c>
      <c r="B331" s="217">
        <v>0.2</v>
      </c>
      <c r="C331" s="217">
        <v>0.3</v>
      </c>
      <c r="D331" s="215"/>
    </row>
    <row r="332" spans="1:4" x14ac:dyDescent="0.25">
      <c r="A332" s="218" t="s">
        <v>644</v>
      </c>
      <c r="B332" s="219">
        <v>0.2</v>
      </c>
      <c r="C332" s="219">
        <v>0.3</v>
      </c>
      <c r="D332" s="215"/>
    </row>
    <row r="333" spans="1:4" x14ac:dyDescent="0.25">
      <c r="A333" s="216" t="s">
        <v>645</v>
      </c>
      <c r="B333" s="217">
        <v>0.2</v>
      </c>
      <c r="C333" s="217">
        <v>0.3</v>
      </c>
      <c r="D333" s="215"/>
    </row>
    <row r="334" spans="1:4" x14ac:dyDescent="0.25">
      <c r="A334" s="218" t="s">
        <v>646</v>
      </c>
      <c r="B334" s="219">
        <v>0.2</v>
      </c>
      <c r="C334" s="219">
        <v>0.3</v>
      </c>
      <c r="D334" s="215"/>
    </row>
    <row r="335" spans="1:4" x14ac:dyDescent="0.25">
      <c r="A335" s="216" t="s">
        <v>647</v>
      </c>
      <c r="B335" s="217">
        <v>0.2</v>
      </c>
      <c r="C335" s="217">
        <v>0.3</v>
      </c>
      <c r="D335" s="215"/>
    </row>
    <row r="336" spans="1:4" x14ac:dyDescent="0.25">
      <c r="A336" s="218" t="s">
        <v>648</v>
      </c>
      <c r="B336" s="219">
        <v>0.22</v>
      </c>
      <c r="C336" s="219">
        <v>0.3</v>
      </c>
      <c r="D336" s="215"/>
    </row>
    <row r="337" spans="1:4" x14ac:dyDescent="0.25">
      <c r="A337" s="216" t="s">
        <v>649</v>
      </c>
      <c r="B337" s="217">
        <v>0.2</v>
      </c>
      <c r="C337" s="217">
        <v>0.3</v>
      </c>
      <c r="D337" s="215"/>
    </row>
    <row r="338" spans="1:4" x14ac:dyDescent="0.25">
      <c r="A338" s="218" t="s">
        <v>650</v>
      </c>
      <c r="B338" s="219">
        <v>0.2</v>
      </c>
      <c r="C338" s="219">
        <v>0.3</v>
      </c>
      <c r="D338" s="215"/>
    </row>
    <row r="339" spans="1:4" x14ac:dyDescent="0.25">
      <c r="A339" s="216" t="s">
        <v>651</v>
      </c>
      <c r="B339" s="217">
        <v>0.2</v>
      </c>
      <c r="C339" s="217">
        <v>0.3</v>
      </c>
      <c r="D339" s="215"/>
    </row>
    <row r="340" spans="1:4" x14ac:dyDescent="0.25">
      <c r="A340" s="218" t="s">
        <v>652</v>
      </c>
      <c r="B340" s="219">
        <v>0.22</v>
      </c>
      <c r="C340" s="219">
        <v>0.33</v>
      </c>
      <c r="D340" s="215"/>
    </row>
    <row r="341" spans="1:4" x14ac:dyDescent="0.25">
      <c r="A341" s="216" t="s">
        <v>653</v>
      </c>
      <c r="B341" s="217">
        <v>0.2</v>
      </c>
      <c r="C341" s="217">
        <v>0.3</v>
      </c>
      <c r="D341" s="215"/>
    </row>
    <row r="342" spans="1:4" x14ac:dyDescent="0.25">
      <c r="A342" s="218" t="s">
        <v>654</v>
      </c>
      <c r="B342" s="219">
        <v>0.2</v>
      </c>
      <c r="C342" s="219">
        <v>0.3</v>
      </c>
      <c r="D342" s="215"/>
    </row>
    <row r="343" spans="1:4" x14ac:dyDescent="0.25">
      <c r="A343" s="216" t="s">
        <v>655</v>
      </c>
      <c r="B343" s="217">
        <v>0.2</v>
      </c>
      <c r="C343" s="217">
        <v>0.3</v>
      </c>
      <c r="D343" s="215"/>
    </row>
    <row r="344" spans="1:4" x14ac:dyDescent="0.25">
      <c r="A344" s="218" t="s">
        <v>656</v>
      </c>
      <c r="B344" s="219">
        <v>0.2</v>
      </c>
      <c r="C344" s="219">
        <v>0.3</v>
      </c>
      <c r="D344" s="215"/>
    </row>
    <row r="345" spans="1:4" x14ac:dyDescent="0.25">
      <c r="A345" s="216" t="s">
        <v>657</v>
      </c>
      <c r="B345" s="217">
        <v>0.2</v>
      </c>
      <c r="C345" s="217">
        <v>0.3</v>
      </c>
      <c r="D345" s="215"/>
    </row>
    <row r="346" spans="1:4" x14ac:dyDescent="0.25">
      <c r="A346" s="218" t="s">
        <v>658</v>
      </c>
      <c r="B346" s="219">
        <v>0.2</v>
      </c>
      <c r="C346" s="219">
        <v>0.3</v>
      </c>
      <c r="D346" s="215"/>
    </row>
    <row r="347" spans="1:4" x14ac:dyDescent="0.25">
      <c r="A347" s="216" t="s">
        <v>659</v>
      </c>
      <c r="B347" s="217">
        <v>0.2</v>
      </c>
      <c r="C347" s="217">
        <v>0.3</v>
      </c>
      <c r="D347" s="215"/>
    </row>
    <row r="348" spans="1:4" x14ac:dyDescent="0.25">
      <c r="A348" s="218" t="s">
        <v>660</v>
      </c>
      <c r="B348" s="219">
        <v>0.2</v>
      </c>
      <c r="C348" s="219">
        <v>0.3</v>
      </c>
      <c r="D348" s="215"/>
    </row>
    <row r="349" spans="1:4" x14ac:dyDescent="0.25">
      <c r="A349" s="216" t="s">
        <v>661</v>
      </c>
      <c r="B349" s="217">
        <v>0.2</v>
      </c>
      <c r="C349" s="217">
        <v>0.3</v>
      </c>
      <c r="D349" s="215"/>
    </row>
    <row r="350" spans="1:4" x14ac:dyDescent="0.25">
      <c r="A350" s="218" t="s">
        <v>662</v>
      </c>
      <c r="B350" s="219">
        <v>0.21</v>
      </c>
      <c r="C350" s="219">
        <v>0.33</v>
      </c>
      <c r="D350" s="215"/>
    </row>
    <row r="351" spans="1:4" x14ac:dyDescent="0.25">
      <c r="A351" s="216" t="s">
        <v>663</v>
      </c>
      <c r="B351" s="217">
        <v>0.2</v>
      </c>
      <c r="C351" s="217">
        <v>0.3</v>
      </c>
      <c r="D351" s="215"/>
    </row>
    <row r="352" spans="1:4" x14ac:dyDescent="0.25">
      <c r="A352" s="218" t="s">
        <v>664</v>
      </c>
      <c r="B352" s="219">
        <v>0.2</v>
      </c>
      <c r="C352" s="219">
        <v>0.3</v>
      </c>
      <c r="D352" s="215"/>
    </row>
    <row r="353" spans="1:4" x14ac:dyDescent="0.25">
      <c r="A353" s="216" t="s">
        <v>665</v>
      </c>
      <c r="B353" s="217">
        <v>0.2</v>
      </c>
      <c r="C353" s="217">
        <v>0.3</v>
      </c>
      <c r="D353" s="215"/>
    </row>
    <row r="354" spans="1:4" x14ac:dyDescent="0.25">
      <c r="A354" s="218" t="s">
        <v>666</v>
      </c>
      <c r="B354" s="219">
        <v>0.2</v>
      </c>
      <c r="C354" s="219">
        <v>0.33</v>
      </c>
      <c r="D354" s="215"/>
    </row>
    <row r="355" spans="1:4" x14ac:dyDescent="0.25">
      <c r="A355" s="216" t="s">
        <v>667</v>
      </c>
      <c r="B355" s="217">
        <v>0.2</v>
      </c>
      <c r="C355" s="217">
        <v>0.3</v>
      </c>
      <c r="D355" s="215"/>
    </row>
    <row r="356" spans="1:4" x14ac:dyDescent="0.25">
      <c r="A356" s="218" t="s">
        <v>668</v>
      </c>
      <c r="B356" s="219">
        <v>0.2</v>
      </c>
      <c r="C356" s="219">
        <v>0.3</v>
      </c>
      <c r="D356" s="215"/>
    </row>
    <row r="357" spans="1:4" x14ac:dyDescent="0.25">
      <c r="A357" s="216" t="s">
        <v>669</v>
      </c>
      <c r="B357" s="217">
        <v>0.2</v>
      </c>
      <c r="C357" s="217">
        <v>0.3</v>
      </c>
      <c r="D357" s="215"/>
    </row>
    <row r="358" spans="1:4" x14ac:dyDescent="0.25">
      <c r="A358" s="218" t="s">
        <v>670</v>
      </c>
      <c r="B358" s="219">
        <v>0.2</v>
      </c>
      <c r="C358" s="219">
        <v>0.3</v>
      </c>
      <c r="D358" s="215"/>
    </row>
    <row r="359" spans="1:4" x14ac:dyDescent="0.25">
      <c r="A359" s="216" t="s">
        <v>671</v>
      </c>
      <c r="B359" s="217">
        <v>0.2</v>
      </c>
      <c r="C359" s="217">
        <v>0.3</v>
      </c>
      <c r="D359" s="215"/>
    </row>
    <row r="360" spans="1:4" x14ac:dyDescent="0.25">
      <c r="A360" s="218" t="s">
        <v>672</v>
      </c>
      <c r="B360" s="219">
        <v>0.2</v>
      </c>
      <c r="C360" s="219">
        <v>0.3</v>
      </c>
      <c r="D360" s="215"/>
    </row>
    <row r="361" spans="1:4" x14ac:dyDescent="0.25">
      <c r="A361" s="216" t="s">
        <v>673</v>
      </c>
      <c r="B361" s="217">
        <v>0.21</v>
      </c>
      <c r="C361" s="217">
        <v>0.315</v>
      </c>
      <c r="D361" s="215"/>
    </row>
    <row r="362" spans="1:4" x14ac:dyDescent="0.25">
      <c r="A362" s="218" t="s">
        <v>674</v>
      </c>
      <c r="B362" s="219">
        <v>0.2</v>
      </c>
      <c r="C362" s="219">
        <v>0.3</v>
      </c>
      <c r="D362" s="215"/>
    </row>
    <row r="363" spans="1:4" x14ac:dyDescent="0.25">
      <c r="A363" s="216" t="s">
        <v>675</v>
      </c>
      <c r="B363" s="217">
        <v>0.2</v>
      </c>
      <c r="C363" s="217">
        <v>0.3</v>
      </c>
      <c r="D363" s="215"/>
    </row>
    <row r="364" spans="1:4" x14ac:dyDescent="0.25">
      <c r="A364" s="218" t="s">
        <v>676</v>
      </c>
      <c r="B364" s="219">
        <v>0.2</v>
      </c>
      <c r="C364" s="219">
        <v>0.3</v>
      </c>
      <c r="D364" s="215"/>
    </row>
    <row r="365" spans="1:4" x14ac:dyDescent="0.25">
      <c r="A365" s="216" t="s">
        <v>677</v>
      </c>
      <c r="B365" s="217">
        <v>0.2</v>
      </c>
      <c r="C365" s="217">
        <v>0.3</v>
      </c>
      <c r="D365" s="215"/>
    </row>
    <row r="366" spans="1:4" x14ac:dyDescent="0.25">
      <c r="A366" s="218" t="s">
        <v>678</v>
      </c>
      <c r="B366" s="219">
        <v>0.2</v>
      </c>
      <c r="C366" s="219">
        <v>0.3</v>
      </c>
      <c r="D366" s="215"/>
    </row>
    <row r="367" spans="1:4" x14ac:dyDescent="0.25">
      <c r="A367" s="216" t="s">
        <v>679</v>
      </c>
      <c r="B367" s="217">
        <v>0.18</v>
      </c>
      <c r="C367" s="217">
        <v>0.32</v>
      </c>
      <c r="D367" s="215"/>
    </row>
    <row r="368" spans="1:4" x14ac:dyDescent="0.25">
      <c r="A368" s="218" t="s">
        <v>680</v>
      </c>
      <c r="B368" s="219">
        <v>0.2</v>
      </c>
      <c r="C368" s="219">
        <v>0.3</v>
      </c>
      <c r="D368" s="215"/>
    </row>
    <row r="369" spans="1:4" x14ac:dyDescent="0.25">
      <c r="A369" s="216" t="s">
        <v>681</v>
      </c>
      <c r="B369" s="217">
        <v>0.2</v>
      </c>
      <c r="C369" s="217">
        <v>0.3</v>
      </c>
      <c r="D369" s="215"/>
    </row>
    <row r="370" spans="1:4" x14ac:dyDescent="0.25">
      <c r="A370" s="218" t="s">
        <v>682</v>
      </c>
      <c r="B370" s="219">
        <v>0.2</v>
      </c>
      <c r="C370" s="219">
        <v>0.3</v>
      </c>
      <c r="D370" s="215"/>
    </row>
    <row r="371" spans="1:4" x14ac:dyDescent="0.25">
      <c r="A371" s="216" t="s">
        <v>683</v>
      </c>
      <c r="B371" s="217">
        <v>0.223</v>
      </c>
      <c r="C371" s="217">
        <v>0.33600000000000002</v>
      </c>
      <c r="D371" s="215"/>
    </row>
    <row r="372" spans="1:4" x14ac:dyDescent="0.25">
      <c r="A372" s="218" t="s">
        <v>684</v>
      </c>
      <c r="B372" s="219">
        <v>0.2</v>
      </c>
      <c r="C372" s="219">
        <v>0.3</v>
      </c>
      <c r="D372" s="215"/>
    </row>
    <row r="373" spans="1:4" x14ac:dyDescent="0.25">
      <c r="A373" s="216" t="s">
        <v>685</v>
      </c>
      <c r="B373" s="217">
        <v>0.2</v>
      </c>
      <c r="C373" s="217">
        <v>0.3</v>
      </c>
      <c r="D373" s="215"/>
    </row>
    <row r="374" spans="1:4" x14ac:dyDescent="0.25">
      <c r="A374" s="218" t="s">
        <v>686</v>
      </c>
      <c r="B374" s="219">
        <v>0.2</v>
      </c>
      <c r="C374" s="219">
        <v>0.3</v>
      </c>
      <c r="D374" s="215"/>
    </row>
    <row r="375" spans="1:4" x14ac:dyDescent="0.25">
      <c r="A375" s="216" t="s">
        <v>687</v>
      </c>
      <c r="B375" s="217">
        <v>0.2</v>
      </c>
      <c r="C375" s="217">
        <v>0.3</v>
      </c>
      <c r="D375" s="215"/>
    </row>
    <row r="376" spans="1:4" x14ac:dyDescent="0.25">
      <c r="A376" s="218" t="s">
        <v>688</v>
      </c>
      <c r="B376" s="219">
        <v>0.2</v>
      </c>
      <c r="C376" s="219">
        <v>0.3</v>
      </c>
      <c r="D376" s="215"/>
    </row>
    <row r="377" spans="1:4" x14ac:dyDescent="0.25">
      <c r="A377" s="216" t="s">
        <v>689</v>
      </c>
      <c r="B377" s="217">
        <v>0.2</v>
      </c>
      <c r="C377" s="217">
        <v>0.3</v>
      </c>
      <c r="D377" s="215"/>
    </row>
    <row r="378" spans="1:4" x14ac:dyDescent="0.25">
      <c r="A378" s="218" t="s">
        <v>690</v>
      </c>
      <c r="B378" s="219">
        <v>0.22</v>
      </c>
      <c r="C378" s="219">
        <v>0.33</v>
      </c>
      <c r="D378" s="215"/>
    </row>
    <row r="379" spans="1:4" x14ac:dyDescent="0.25">
      <c r="A379" s="216" t="s">
        <v>691</v>
      </c>
      <c r="B379" s="217">
        <v>0.2</v>
      </c>
      <c r="C379" s="217">
        <v>0.3</v>
      </c>
      <c r="D379" s="215"/>
    </row>
    <row r="380" spans="1:4" x14ac:dyDescent="0.25">
      <c r="A380" s="218" t="s">
        <v>692</v>
      </c>
      <c r="B380" s="219">
        <v>0.2</v>
      </c>
      <c r="C380" s="219">
        <v>0.3</v>
      </c>
      <c r="D380" s="215"/>
    </row>
    <row r="381" spans="1:4" x14ac:dyDescent="0.25">
      <c r="A381" s="216" t="s">
        <v>693</v>
      </c>
      <c r="B381" s="217">
        <v>0.2</v>
      </c>
      <c r="C381" s="217">
        <v>0.3</v>
      </c>
      <c r="D381" s="215"/>
    </row>
    <row r="382" spans="1:4" x14ac:dyDescent="0.25">
      <c r="A382" s="218" t="s">
        <v>694</v>
      </c>
      <c r="B382" s="219">
        <v>0.2</v>
      </c>
      <c r="C382" s="219">
        <v>0.3</v>
      </c>
      <c r="D382" s="215"/>
    </row>
    <row r="383" spans="1:4" x14ac:dyDescent="0.25">
      <c r="A383" s="216" t="s">
        <v>695</v>
      </c>
      <c r="B383" s="217">
        <v>0.2</v>
      </c>
      <c r="C383" s="217">
        <v>0.3</v>
      </c>
      <c r="D383" s="215"/>
    </row>
    <row r="384" spans="1:4" x14ac:dyDescent="0.25">
      <c r="A384" s="218" t="s">
        <v>696</v>
      </c>
      <c r="B384" s="219">
        <v>0.21</v>
      </c>
      <c r="C384" s="219">
        <v>0.31</v>
      </c>
      <c r="D384" s="215"/>
    </row>
    <row r="385" spans="1:4" x14ac:dyDescent="0.25">
      <c r="A385" s="216" t="s">
        <v>697</v>
      </c>
      <c r="B385" s="217">
        <v>0.15</v>
      </c>
      <c r="C385" s="217">
        <v>0.3</v>
      </c>
      <c r="D385" s="215"/>
    </row>
    <row r="386" spans="1:4" x14ac:dyDescent="0.25">
      <c r="A386" s="218" t="s">
        <v>698</v>
      </c>
      <c r="B386" s="219">
        <v>0.2</v>
      </c>
      <c r="C386" s="219">
        <v>0.3</v>
      </c>
      <c r="D386" s="215"/>
    </row>
    <row r="387" spans="1:4" x14ac:dyDescent="0.25">
      <c r="A387" s="216" t="s">
        <v>699</v>
      </c>
      <c r="B387" s="217">
        <v>0.2</v>
      </c>
      <c r="C387" s="217">
        <v>0.3</v>
      </c>
      <c r="D387" s="215"/>
    </row>
    <row r="388" spans="1:4" x14ac:dyDescent="0.25">
      <c r="A388" s="218" t="s">
        <v>700</v>
      </c>
      <c r="B388" s="219">
        <v>0.2</v>
      </c>
      <c r="C388" s="219">
        <v>0.3</v>
      </c>
      <c r="D388" s="215"/>
    </row>
    <row r="389" spans="1:4" x14ac:dyDescent="0.25">
      <c r="A389" s="216" t="s">
        <v>701</v>
      </c>
      <c r="B389" s="217">
        <v>0.22</v>
      </c>
      <c r="C389" s="217">
        <v>0.32</v>
      </c>
      <c r="D389" s="215"/>
    </row>
    <row r="390" spans="1:4" x14ac:dyDescent="0.25">
      <c r="A390" s="218" t="s">
        <v>702</v>
      </c>
      <c r="B390" s="219">
        <v>0.2</v>
      </c>
      <c r="C390" s="219">
        <v>0.3</v>
      </c>
      <c r="D390" s="215"/>
    </row>
    <row r="391" spans="1:4" x14ac:dyDescent="0.25">
      <c r="A391" s="216" t="s">
        <v>703</v>
      </c>
      <c r="B391" s="217">
        <v>0.2</v>
      </c>
      <c r="C391" s="217">
        <v>0.3</v>
      </c>
      <c r="D391" s="215"/>
    </row>
    <row r="392" spans="1:4" x14ac:dyDescent="0.25">
      <c r="A392" s="218" t="s">
        <v>704</v>
      </c>
      <c r="B392" s="219">
        <v>0.2</v>
      </c>
      <c r="C392" s="219">
        <v>0.3</v>
      </c>
      <c r="D392" s="215"/>
    </row>
    <row r="393" spans="1:4" x14ac:dyDescent="0.25">
      <c r="A393" s="216" t="s">
        <v>705</v>
      </c>
      <c r="B393" s="217">
        <v>0.2</v>
      </c>
      <c r="C393" s="217">
        <v>0.3</v>
      </c>
      <c r="D393" s="215"/>
    </row>
    <row r="394" spans="1:4" x14ac:dyDescent="0.25">
      <c r="A394" s="218" t="s">
        <v>706</v>
      </c>
      <c r="B394" s="219">
        <v>0.2</v>
      </c>
      <c r="C394" s="219">
        <v>0.3</v>
      </c>
      <c r="D394" s="215"/>
    </row>
    <row r="395" spans="1:4" x14ac:dyDescent="0.25">
      <c r="A395" s="216" t="s">
        <v>707</v>
      </c>
      <c r="B395" s="217">
        <v>0.2</v>
      </c>
      <c r="C395" s="217">
        <v>0.3</v>
      </c>
      <c r="D395" s="215"/>
    </row>
    <row r="396" spans="1:4" x14ac:dyDescent="0.25">
      <c r="A396" s="218" t="s">
        <v>708</v>
      </c>
      <c r="B396" s="219">
        <v>0.22</v>
      </c>
      <c r="C396" s="219">
        <v>0.33</v>
      </c>
      <c r="D396" s="215"/>
    </row>
    <row r="397" spans="1:4" x14ac:dyDescent="0.25">
      <c r="A397" s="216" t="s">
        <v>709</v>
      </c>
      <c r="B397" s="217">
        <v>0.22</v>
      </c>
      <c r="C397" s="217">
        <v>0.33</v>
      </c>
      <c r="D397" s="215"/>
    </row>
    <row r="398" spans="1:4" x14ac:dyDescent="0.25">
      <c r="A398" s="218" t="s">
        <v>710</v>
      </c>
      <c r="B398" s="219">
        <v>0.224</v>
      </c>
      <c r="C398" s="219">
        <v>0.33600000000000002</v>
      </c>
      <c r="D398" s="215"/>
    </row>
    <row r="399" spans="1:4" x14ac:dyDescent="0.25">
      <c r="A399" s="216" t="s">
        <v>711</v>
      </c>
      <c r="B399" s="217">
        <v>0.2</v>
      </c>
      <c r="C399" s="217">
        <v>0.3</v>
      </c>
      <c r="D399" s="215"/>
    </row>
    <row r="400" spans="1:4" x14ac:dyDescent="0.25">
      <c r="A400" s="218" t="s">
        <v>712</v>
      </c>
      <c r="B400" s="219">
        <v>0.2</v>
      </c>
      <c r="C400" s="219">
        <v>0.3</v>
      </c>
      <c r="D400" s="215"/>
    </row>
    <row r="401" spans="1:4" x14ac:dyDescent="0.25">
      <c r="A401" s="216" t="s">
        <v>713</v>
      </c>
      <c r="B401" s="217">
        <v>0.2</v>
      </c>
      <c r="C401" s="217">
        <v>0.3</v>
      </c>
      <c r="D401" s="215"/>
    </row>
    <row r="402" spans="1:4" x14ac:dyDescent="0.25">
      <c r="A402" s="218" t="s">
        <v>714</v>
      </c>
      <c r="B402" s="219">
        <v>0.2</v>
      </c>
      <c r="C402" s="219">
        <v>0.3</v>
      </c>
      <c r="D402" s="215"/>
    </row>
    <row r="403" spans="1:4" x14ac:dyDescent="0.25">
      <c r="A403" s="216" t="s">
        <v>715</v>
      </c>
      <c r="B403" s="217">
        <v>0.2</v>
      </c>
      <c r="C403" s="217">
        <v>0.3</v>
      </c>
      <c r="D403" s="215"/>
    </row>
    <row r="404" spans="1:4" x14ac:dyDescent="0.25">
      <c r="A404" s="218" t="s">
        <v>716</v>
      </c>
      <c r="B404" s="219">
        <v>0.2</v>
      </c>
      <c r="C404" s="219">
        <v>0.3</v>
      </c>
      <c r="D404" s="215"/>
    </row>
    <row r="405" spans="1:4" x14ac:dyDescent="0.25">
      <c r="A405" s="216" t="s">
        <v>717</v>
      </c>
      <c r="B405" s="217">
        <v>0.2</v>
      </c>
      <c r="C405" s="217">
        <v>0.3</v>
      </c>
      <c r="D405" s="215"/>
    </row>
    <row r="406" spans="1:4" x14ac:dyDescent="0.25">
      <c r="A406" s="218" t="s">
        <v>718</v>
      </c>
      <c r="B406" s="219">
        <v>0.2</v>
      </c>
      <c r="C406" s="219">
        <v>0.3</v>
      </c>
      <c r="D406" s="215"/>
    </row>
    <row r="407" spans="1:4" x14ac:dyDescent="0.25">
      <c r="A407" s="216" t="s">
        <v>719</v>
      </c>
      <c r="B407" s="217">
        <v>0.18</v>
      </c>
      <c r="C407" s="217">
        <v>0.27</v>
      </c>
      <c r="D407" s="215"/>
    </row>
    <row r="408" spans="1:4" x14ac:dyDescent="0.25">
      <c r="A408" s="218" t="s">
        <v>720</v>
      </c>
      <c r="B408" s="219">
        <v>0.2</v>
      </c>
      <c r="C408" s="219">
        <v>0.3</v>
      </c>
      <c r="D408" s="215"/>
    </row>
    <row r="409" spans="1:4" x14ac:dyDescent="0.25">
      <c r="A409" s="216" t="s">
        <v>721</v>
      </c>
      <c r="B409" s="217">
        <v>0.2</v>
      </c>
      <c r="C409" s="217">
        <v>0.3</v>
      </c>
      <c r="D409" s="215"/>
    </row>
    <row r="410" spans="1:4" x14ac:dyDescent="0.25">
      <c r="A410" s="218" t="s">
        <v>722</v>
      </c>
      <c r="B410" s="219">
        <v>0.2</v>
      </c>
      <c r="C410" s="219">
        <v>0.3</v>
      </c>
      <c r="D410" s="215"/>
    </row>
    <row r="411" spans="1:4" x14ac:dyDescent="0.25">
      <c r="A411" s="216" t="s">
        <v>723</v>
      </c>
      <c r="B411" s="217">
        <v>0.2</v>
      </c>
      <c r="C411" s="217">
        <v>0.3</v>
      </c>
      <c r="D411" s="215"/>
    </row>
    <row r="412" spans="1:4" x14ac:dyDescent="0.25">
      <c r="A412" s="218" t="s">
        <v>724</v>
      </c>
      <c r="B412" s="219">
        <v>0.2</v>
      </c>
      <c r="C412" s="219">
        <v>0.3</v>
      </c>
      <c r="D412" s="215"/>
    </row>
    <row r="413" spans="1:4" x14ac:dyDescent="0.25">
      <c r="A413" s="216" t="s">
        <v>725</v>
      </c>
      <c r="B413" s="217">
        <v>0.2</v>
      </c>
      <c r="C413" s="217">
        <v>0.3</v>
      </c>
      <c r="D413" s="215"/>
    </row>
    <row r="414" spans="1:4" x14ac:dyDescent="0.25">
      <c r="A414" s="218" t="s">
        <v>726</v>
      </c>
      <c r="B414" s="219">
        <v>0.18</v>
      </c>
      <c r="C414" s="219">
        <v>0.28000000000000003</v>
      </c>
      <c r="D414" s="215"/>
    </row>
    <row r="415" spans="1:4" x14ac:dyDescent="0.25">
      <c r="A415" s="216" t="s">
        <v>727</v>
      </c>
      <c r="B415" s="217">
        <v>0.22</v>
      </c>
      <c r="C415" s="217">
        <v>0.33</v>
      </c>
      <c r="D415" s="215"/>
    </row>
    <row r="416" spans="1:4" x14ac:dyDescent="0.25">
      <c r="A416" s="218" t="s">
        <v>728</v>
      </c>
      <c r="B416" s="219">
        <v>0.2</v>
      </c>
      <c r="C416" s="219">
        <v>0.3</v>
      </c>
      <c r="D416" s="215"/>
    </row>
    <row r="417" spans="1:4" x14ac:dyDescent="0.25">
      <c r="A417" s="216" t="s">
        <v>729</v>
      </c>
      <c r="B417" s="217">
        <v>0.18</v>
      </c>
      <c r="C417" s="217">
        <v>0.3</v>
      </c>
      <c r="D417" s="215"/>
    </row>
    <row r="418" spans="1:4" x14ac:dyDescent="0.25">
      <c r="A418" s="218" t="s">
        <v>730</v>
      </c>
      <c r="B418" s="219">
        <v>0.2</v>
      </c>
      <c r="C418" s="219">
        <v>0.3</v>
      </c>
      <c r="D418" s="215"/>
    </row>
    <row r="419" spans="1:4" x14ac:dyDescent="0.25">
      <c r="A419" s="216" t="s">
        <v>731</v>
      </c>
      <c r="B419" s="217">
        <v>0.23</v>
      </c>
      <c r="C419" s="217">
        <v>0.34</v>
      </c>
      <c r="D419" s="215"/>
    </row>
    <row r="420" spans="1:4" x14ac:dyDescent="0.25">
      <c r="A420" s="218" t="s">
        <v>732</v>
      </c>
      <c r="B420" s="219">
        <v>0.2</v>
      </c>
      <c r="C420" s="219">
        <v>0.3</v>
      </c>
      <c r="D420" s="215"/>
    </row>
    <row r="421" spans="1:4" x14ac:dyDescent="0.25">
      <c r="A421" s="216" t="s">
        <v>733</v>
      </c>
      <c r="B421" s="217">
        <v>0.2</v>
      </c>
      <c r="C421" s="217">
        <v>0.3</v>
      </c>
      <c r="D421" s="215"/>
    </row>
    <row r="422" spans="1:4" x14ac:dyDescent="0.25">
      <c r="A422" s="218" t="s">
        <v>734</v>
      </c>
      <c r="B422" s="219">
        <v>0.2</v>
      </c>
      <c r="C422" s="219">
        <v>0.3</v>
      </c>
      <c r="D422" s="215"/>
    </row>
    <row r="423" spans="1:4" x14ac:dyDescent="0.25">
      <c r="A423" s="216" t="s">
        <v>735</v>
      </c>
      <c r="B423" s="217">
        <v>0.2</v>
      </c>
      <c r="C423" s="217">
        <v>0.3</v>
      </c>
      <c r="D423" s="215"/>
    </row>
    <row r="424" spans="1:4" x14ac:dyDescent="0.25">
      <c r="A424" s="218" t="s">
        <v>736</v>
      </c>
      <c r="B424" s="219">
        <v>0.2</v>
      </c>
      <c r="C424" s="219">
        <v>0.3</v>
      </c>
      <c r="D424" s="215"/>
    </row>
    <row r="425" spans="1:4" x14ac:dyDescent="0.25">
      <c r="A425" s="216" t="s">
        <v>737</v>
      </c>
      <c r="B425" s="217">
        <v>0.2</v>
      </c>
      <c r="C425" s="217">
        <v>0.3</v>
      </c>
      <c r="D425" s="215"/>
    </row>
    <row r="426" spans="1:4" x14ac:dyDescent="0.25">
      <c r="A426" s="218" t="s">
        <v>738</v>
      </c>
      <c r="B426" s="219">
        <v>0.2</v>
      </c>
      <c r="C426" s="219">
        <v>0.3</v>
      </c>
      <c r="D426" s="215"/>
    </row>
    <row r="427" spans="1:4" x14ac:dyDescent="0.25">
      <c r="A427" s="216" t="s">
        <v>739</v>
      </c>
      <c r="B427" s="217">
        <v>0.2</v>
      </c>
      <c r="C427" s="217">
        <v>0.3</v>
      </c>
      <c r="D427" s="215"/>
    </row>
    <row r="428" spans="1:4" x14ac:dyDescent="0.25">
      <c r="A428" s="218" t="s">
        <v>740</v>
      </c>
      <c r="B428" s="219">
        <v>0.2</v>
      </c>
      <c r="C428" s="219">
        <v>0.3</v>
      </c>
      <c r="D428" s="215"/>
    </row>
    <row r="429" spans="1:4" x14ac:dyDescent="0.25">
      <c r="A429" s="216" t="s">
        <v>741</v>
      </c>
      <c r="B429" s="217">
        <v>0.2</v>
      </c>
      <c r="C429" s="217">
        <v>0.3</v>
      </c>
      <c r="D429" s="215"/>
    </row>
    <row r="430" spans="1:4" x14ac:dyDescent="0.25">
      <c r="A430" s="218" t="s">
        <v>742</v>
      </c>
      <c r="B430" s="219">
        <v>0.2</v>
      </c>
      <c r="C430" s="219">
        <v>0.3</v>
      </c>
      <c r="D430" s="215"/>
    </row>
    <row r="431" spans="1:4" x14ac:dyDescent="0.25">
      <c r="A431" s="216" t="s">
        <v>743</v>
      </c>
      <c r="B431" s="217">
        <v>0.215</v>
      </c>
      <c r="C431" s="217">
        <v>0.32250000000000001</v>
      </c>
      <c r="D431" s="215"/>
    </row>
    <row r="432" spans="1:4" x14ac:dyDescent="0.25">
      <c r="A432" s="218" t="s">
        <v>744</v>
      </c>
      <c r="B432" s="219">
        <v>0.22</v>
      </c>
      <c r="C432" s="219">
        <v>0.3</v>
      </c>
      <c r="D432" s="215"/>
    </row>
    <row r="433" spans="1:4" x14ac:dyDescent="0.25">
      <c r="A433" s="216" t="s">
        <v>745</v>
      </c>
      <c r="B433" s="217">
        <v>0.2</v>
      </c>
      <c r="C433" s="217">
        <v>0.3</v>
      </c>
      <c r="D433" s="215"/>
    </row>
    <row r="434" spans="1:4" x14ac:dyDescent="0.25">
      <c r="A434" s="218" t="s">
        <v>746</v>
      </c>
      <c r="B434" s="219">
        <v>0.2</v>
      </c>
      <c r="C434" s="219">
        <v>0.3</v>
      </c>
      <c r="D434" s="215"/>
    </row>
    <row r="435" spans="1:4" x14ac:dyDescent="0.25">
      <c r="A435" s="216" t="s">
        <v>747</v>
      </c>
      <c r="B435" s="217">
        <v>0.22</v>
      </c>
      <c r="C435" s="217">
        <v>0.33</v>
      </c>
      <c r="D435" s="215"/>
    </row>
    <row r="436" spans="1:4" x14ac:dyDescent="0.25">
      <c r="A436" s="218" t="s">
        <v>748</v>
      </c>
      <c r="B436" s="219">
        <v>0.15</v>
      </c>
      <c r="C436" s="219">
        <v>0.25</v>
      </c>
      <c r="D436" s="215"/>
    </row>
    <row r="437" spans="1:4" x14ac:dyDescent="0.25">
      <c r="A437" s="216" t="s">
        <v>749</v>
      </c>
      <c r="B437" s="217">
        <v>0.2</v>
      </c>
      <c r="C437" s="217">
        <v>0.3</v>
      </c>
      <c r="D437" s="215"/>
    </row>
    <row r="438" spans="1:4" x14ac:dyDescent="0.25">
      <c r="A438" s="218" t="s">
        <v>750</v>
      </c>
      <c r="B438" s="219">
        <v>0.2</v>
      </c>
      <c r="C438" s="219">
        <v>0.3</v>
      </c>
      <c r="D438" s="215"/>
    </row>
    <row r="439" spans="1:4" x14ac:dyDescent="0.25">
      <c r="A439" s="216" t="s">
        <v>751</v>
      </c>
      <c r="B439" s="217">
        <v>0.2</v>
      </c>
      <c r="C439" s="217">
        <v>0.3</v>
      </c>
      <c r="D439" s="215"/>
    </row>
    <row r="440" spans="1:4" x14ac:dyDescent="0.25">
      <c r="A440" s="218" t="s">
        <v>752</v>
      </c>
      <c r="B440" s="219">
        <v>0.2</v>
      </c>
      <c r="C440" s="219">
        <v>0.33</v>
      </c>
      <c r="D440" s="215"/>
    </row>
    <row r="441" spans="1:4" x14ac:dyDescent="0.25">
      <c r="A441" s="216" t="s">
        <v>753</v>
      </c>
      <c r="B441" s="217">
        <v>0.2</v>
      </c>
      <c r="C441" s="217">
        <v>0.3</v>
      </c>
      <c r="D441" s="215"/>
    </row>
    <row r="442" spans="1:4" x14ac:dyDescent="0.25">
      <c r="A442" s="218" t="s">
        <v>754</v>
      </c>
      <c r="B442" s="219">
        <v>0.2</v>
      </c>
      <c r="C442" s="219">
        <v>0.3</v>
      </c>
      <c r="D442" s="215"/>
    </row>
    <row r="443" spans="1:4" x14ac:dyDescent="0.25">
      <c r="A443" s="216" t="s">
        <v>755</v>
      </c>
      <c r="B443" s="217">
        <v>0.2</v>
      </c>
      <c r="C443" s="217">
        <v>0.3</v>
      </c>
      <c r="D443" s="215"/>
    </row>
    <row r="444" spans="1:4" x14ac:dyDescent="0.25">
      <c r="A444" s="218" t="s">
        <v>756</v>
      </c>
      <c r="B444" s="219">
        <v>0.2</v>
      </c>
      <c r="C444" s="219">
        <v>0.3</v>
      </c>
      <c r="D444" s="215"/>
    </row>
    <row r="445" spans="1:4" x14ac:dyDescent="0.25">
      <c r="A445" s="216" t="s">
        <v>757</v>
      </c>
      <c r="B445" s="217">
        <v>0.2</v>
      </c>
      <c r="C445" s="217">
        <v>0.3</v>
      </c>
      <c r="D445" s="215"/>
    </row>
    <row r="446" spans="1:4" x14ac:dyDescent="0.25">
      <c r="A446" s="218" t="s">
        <v>758</v>
      </c>
      <c r="B446" s="219">
        <v>0.2</v>
      </c>
      <c r="C446" s="219">
        <v>0.3</v>
      </c>
      <c r="D446" s="215"/>
    </row>
    <row r="447" spans="1:4" x14ac:dyDescent="0.25">
      <c r="A447" s="216" t="s">
        <v>759</v>
      </c>
      <c r="B447" s="217">
        <v>0.2</v>
      </c>
      <c r="C447" s="217">
        <v>0.3</v>
      </c>
      <c r="D447" s="215"/>
    </row>
    <row r="448" spans="1:4" x14ac:dyDescent="0.25">
      <c r="A448" s="218" t="s">
        <v>760</v>
      </c>
      <c r="B448" s="219">
        <v>0.2</v>
      </c>
      <c r="C448" s="219">
        <v>0.3</v>
      </c>
      <c r="D448" s="215"/>
    </row>
    <row r="449" spans="1:4" x14ac:dyDescent="0.25">
      <c r="A449" s="216" t="s">
        <v>761</v>
      </c>
      <c r="B449" s="217">
        <v>0.224</v>
      </c>
      <c r="C449" s="217">
        <v>0.33600000000000002</v>
      </c>
      <c r="D449" s="215"/>
    </row>
    <row r="450" spans="1:4" x14ac:dyDescent="0.25">
      <c r="A450" s="218" t="s">
        <v>762</v>
      </c>
      <c r="B450" s="219">
        <v>0.22</v>
      </c>
      <c r="C450" s="219">
        <v>0.33</v>
      </c>
      <c r="D450" s="215"/>
    </row>
    <row r="451" spans="1:4" x14ac:dyDescent="0.25">
      <c r="A451" s="216" t="s">
        <v>763</v>
      </c>
      <c r="B451" s="217">
        <v>0.2</v>
      </c>
      <c r="C451" s="217">
        <v>0.3</v>
      </c>
      <c r="D451" s="215"/>
    </row>
    <row r="452" spans="1:4" x14ac:dyDescent="0.25">
      <c r="A452" s="218" t="s">
        <v>764</v>
      </c>
      <c r="B452" s="219">
        <v>0.2</v>
      </c>
      <c r="C452" s="219">
        <v>0.3</v>
      </c>
      <c r="D452" s="215"/>
    </row>
    <row r="453" spans="1:4" x14ac:dyDescent="0.25">
      <c r="A453" s="216" t="s">
        <v>765</v>
      </c>
      <c r="B453" s="217">
        <v>0.18</v>
      </c>
      <c r="C453" s="217">
        <v>0.28000000000000003</v>
      </c>
      <c r="D453" s="215"/>
    </row>
    <row r="454" spans="1:4" x14ac:dyDescent="0.25">
      <c r="A454" s="218" t="s">
        <v>766</v>
      </c>
      <c r="B454" s="219">
        <v>0.2</v>
      </c>
      <c r="C454" s="219">
        <v>0.3</v>
      </c>
      <c r="D454" s="215"/>
    </row>
    <row r="455" spans="1:4" x14ac:dyDescent="0.25">
      <c r="A455" s="216" t="s">
        <v>767</v>
      </c>
      <c r="B455" s="217">
        <v>0.2</v>
      </c>
      <c r="C455" s="217">
        <v>0.3</v>
      </c>
      <c r="D455" s="215"/>
    </row>
    <row r="456" spans="1:4" x14ac:dyDescent="0.25">
      <c r="A456" s="218" t="s">
        <v>768</v>
      </c>
      <c r="B456" s="219">
        <v>0.2</v>
      </c>
      <c r="C456" s="219">
        <v>0.3</v>
      </c>
      <c r="D456" s="215"/>
    </row>
    <row r="457" spans="1:4" x14ac:dyDescent="0.25">
      <c r="A457" s="216" t="s">
        <v>769</v>
      </c>
      <c r="B457" s="217">
        <v>0.2</v>
      </c>
      <c r="C457" s="217">
        <v>0.3</v>
      </c>
      <c r="D457" s="215"/>
    </row>
    <row r="458" spans="1:4" x14ac:dyDescent="0.25">
      <c r="A458" s="218" t="s">
        <v>770</v>
      </c>
      <c r="B458" s="219">
        <v>0.2</v>
      </c>
      <c r="C458" s="219">
        <v>0.3</v>
      </c>
      <c r="D458" s="215"/>
    </row>
    <row r="459" spans="1:4" x14ac:dyDescent="0.25">
      <c r="A459" s="216" t="s">
        <v>771</v>
      </c>
      <c r="B459" s="217">
        <v>0.2</v>
      </c>
      <c r="C459" s="217">
        <v>0.3</v>
      </c>
      <c r="D459" s="215"/>
    </row>
    <row r="460" spans="1:4" x14ac:dyDescent="0.25">
      <c r="A460" s="218" t="s">
        <v>772</v>
      </c>
      <c r="B460" s="219">
        <v>0.2</v>
      </c>
      <c r="C460" s="219">
        <v>0.3</v>
      </c>
      <c r="D460" s="215"/>
    </row>
    <row r="461" spans="1:4" x14ac:dyDescent="0.25">
      <c r="A461" s="216" t="s">
        <v>773</v>
      </c>
      <c r="B461" s="217">
        <v>0.2</v>
      </c>
      <c r="C461" s="217">
        <v>0.33</v>
      </c>
      <c r="D461" s="215"/>
    </row>
    <row r="462" spans="1:4" x14ac:dyDescent="0.25">
      <c r="A462" s="218" t="s">
        <v>774</v>
      </c>
      <c r="B462" s="219">
        <v>0.2</v>
      </c>
      <c r="C462" s="219">
        <v>0.3</v>
      </c>
      <c r="D462" s="215"/>
    </row>
    <row r="463" spans="1:4" x14ac:dyDescent="0.25">
      <c r="A463" s="216" t="s">
        <v>775</v>
      </c>
      <c r="B463" s="217">
        <v>0.2</v>
      </c>
      <c r="C463" s="217">
        <v>0.3</v>
      </c>
      <c r="D463" s="215"/>
    </row>
    <row r="464" spans="1:4" x14ac:dyDescent="0.25">
      <c r="A464" s="218" t="s">
        <v>776</v>
      </c>
      <c r="B464" s="219">
        <v>0.2</v>
      </c>
      <c r="C464" s="219">
        <v>0.3</v>
      </c>
      <c r="D464" s="215"/>
    </row>
    <row r="465" spans="1:4" x14ac:dyDescent="0.25">
      <c r="A465" s="216" t="s">
        <v>777</v>
      </c>
      <c r="B465" s="217">
        <v>0.2</v>
      </c>
      <c r="C465" s="217">
        <v>0.3</v>
      </c>
      <c r="D465" s="215"/>
    </row>
    <row r="466" spans="1:4" x14ac:dyDescent="0.25">
      <c r="A466" s="218" t="s">
        <v>778</v>
      </c>
      <c r="B466" s="219">
        <v>0.2</v>
      </c>
      <c r="C466" s="219">
        <v>0.3</v>
      </c>
      <c r="D466" s="215"/>
    </row>
    <row r="467" spans="1:4" x14ac:dyDescent="0.25">
      <c r="A467" s="216" t="s">
        <v>779</v>
      </c>
      <c r="B467" s="217">
        <v>0.2</v>
      </c>
      <c r="C467" s="217">
        <v>0.3</v>
      </c>
      <c r="D467" s="215"/>
    </row>
    <row r="468" spans="1:4" x14ac:dyDescent="0.25">
      <c r="A468" s="218" t="s">
        <v>780</v>
      </c>
      <c r="B468" s="219">
        <v>0.2</v>
      </c>
      <c r="C468" s="219">
        <v>0.3</v>
      </c>
      <c r="D468" s="215"/>
    </row>
    <row r="469" spans="1:4" x14ac:dyDescent="0.25">
      <c r="A469" s="216" t="s">
        <v>781</v>
      </c>
      <c r="B469" s="217">
        <v>0.2</v>
      </c>
      <c r="C469" s="217">
        <v>0.3</v>
      </c>
      <c r="D469" s="215"/>
    </row>
    <row r="470" spans="1:4" x14ac:dyDescent="0.25">
      <c r="A470" s="218" t="s">
        <v>782</v>
      </c>
      <c r="B470" s="219">
        <v>0.2</v>
      </c>
      <c r="C470" s="219">
        <v>0.3</v>
      </c>
      <c r="D470" s="215"/>
    </row>
    <row r="471" spans="1:4" x14ac:dyDescent="0.25">
      <c r="A471" s="216" t="s">
        <v>783</v>
      </c>
      <c r="B471" s="217">
        <v>0.2</v>
      </c>
      <c r="C471" s="217">
        <v>0.3</v>
      </c>
      <c r="D471" s="215"/>
    </row>
    <row r="472" spans="1:4" x14ac:dyDescent="0.25">
      <c r="A472" s="218" t="s">
        <v>784</v>
      </c>
      <c r="B472" s="219">
        <v>0.2</v>
      </c>
      <c r="C472" s="219">
        <v>0.3</v>
      </c>
      <c r="D472" s="215"/>
    </row>
    <row r="473" spans="1:4" x14ac:dyDescent="0.25">
      <c r="A473" s="216" t="s">
        <v>785</v>
      </c>
      <c r="B473" s="217">
        <v>0.2</v>
      </c>
      <c r="C473" s="217">
        <v>0.3</v>
      </c>
      <c r="D473" s="215"/>
    </row>
    <row r="474" spans="1:4" x14ac:dyDescent="0.25">
      <c r="A474" s="218" t="s">
        <v>786</v>
      </c>
      <c r="B474" s="219">
        <v>0.2</v>
      </c>
      <c r="C474" s="219">
        <v>0.3</v>
      </c>
      <c r="D474" s="215"/>
    </row>
    <row r="475" spans="1:4" x14ac:dyDescent="0.25">
      <c r="A475" s="216" t="s">
        <v>787</v>
      </c>
      <c r="B475" s="217">
        <v>0.2</v>
      </c>
      <c r="C475" s="217">
        <v>0.33</v>
      </c>
      <c r="D475" s="215"/>
    </row>
    <row r="476" spans="1:4" x14ac:dyDescent="0.25">
      <c r="A476" s="218" t="s">
        <v>788</v>
      </c>
      <c r="B476" s="219">
        <v>0.2</v>
      </c>
      <c r="C476" s="219">
        <v>0.3</v>
      </c>
      <c r="D476" s="215"/>
    </row>
    <row r="477" spans="1:4" x14ac:dyDescent="0.25">
      <c r="A477" s="216" t="s">
        <v>789</v>
      </c>
      <c r="B477" s="217">
        <v>0.2</v>
      </c>
      <c r="C477" s="217">
        <v>0.3</v>
      </c>
      <c r="D477" s="215"/>
    </row>
    <row r="478" spans="1:4" x14ac:dyDescent="0.25">
      <c r="A478" s="218" t="s">
        <v>790</v>
      </c>
      <c r="B478" s="219">
        <v>0.2</v>
      </c>
      <c r="C478" s="219">
        <v>0.3</v>
      </c>
      <c r="D478" s="215"/>
    </row>
    <row r="479" spans="1:4" x14ac:dyDescent="0.25">
      <c r="A479" s="216" t="s">
        <v>791</v>
      </c>
      <c r="B479" s="217">
        <v>0.2</v>
      </c>
      <c r="C479" s="217">
        <v>0.3</v>
      </c>
      <c r="D479" s="215"/>
    </row>
    <row r="480" spans="1:4" x14ac:dyDescent="0.25">
      <c r="A480" s="218" t="s">
        <v>792</v>
      </c>
      <c r="B480" s="219">
        <v>0.2</v>
      </c>
      <c r="C480" s="219">
        <v>0.3</v>
      </c>
      <c r="D480" s="215"/>
    </row>
    <row r="481" spans="1:4" x14ac:dyDescent="0.25">
      <c r="A481" s="216" t="s">
        <v>793</v>
      </c>
      <c r="B481" s="217">
        <v>0.2</v>
      </c>
      <c r="C481" s="217">
        <v>0.3</v>
      </c>
      <c r="D481" s="215"/>
    </row>
    <row r="482" spans="1:4" x14ac:dyDescent="0.25">
      <c r="A482" s="218" t="s">
        <v>794</v>
      </c>
      <c r="B482" s="219">
        <v>0.2</v>
      </c>
      <c r="C482" s="219">
        <v>0.3</v>
      </c>
      <c r="D482" s="215"/>
    </row>
    <row r="483" spans="1:4" x14ac:dyDescent="0.25">
      <c r="A483" s="216" t="s">
        <v>795</v>
      </c>
      <c r="B483" s="217">
        <v>0.2</v>
      </c>
      <c r="C483" s="217">
        <v>0.3</v>
      </c>
      <c r="D483" s="215"/>
    </row>
    <row r="484" spans="1:4" x14ac:dyDescent="0.25">
      <c r="A484" s="218" t="s">
        <v>796</v>
      </c>
      <c r="B484" s="219">
        <v>0.2</v>
      </c>
      <c r="C484" s="219">
        <v>0.3</v>
      </c>
      <c r="D484" s="215"/>
    </row>
    <row r="485" spans="1:4" x14ac:dyDescent="0.25">
      <c r="A485" s="216" t="s">
        <v>797</v>
      </c>
      <c r="B485" s="217">
        <v>0.2</v>
      </c>
      <c r="C485" s="217">
        <v>0.3</v>
      </c>
      <c r="D485" s="215"/>
    </row>
    <row r="486" spans="1:4" x14ac:dyDescent="0.25">
      <c r="A486" s="218" t="s">
        <v>798</v>
      </c>
      <c r="B486" s="219">
        <v>0.2</v>
      </c>
      <c r="C486" s="219">
        <v>0.3</v>
      </c>
      <c r="D486" s="215"/>
    </row>
    <row r="487" spans="1:4" x14ac:dyDescent="0.25">
      <c r="A487" s="216" t="s">
        <v>799</v>
      </c>
      <c r="B487" s="217">
        <v>0.2</v>
      </c>
      <c r="C487" s="217">
        <v>0.3</v>
      </c>
      <c r="D487" s="215"/>
    </row>
    <row r="488" spans="1:4" x14ac:dyDescent="0.25">
      <c r="A488" s="218" t="s">
        <v>800</v>
      </c>
      <c r="B488" s="219">
        <v>0.2</v>
      </c>
      <c r="C488" s="219">
        <v>0.3</v>
      </c>
      <c r="D488" s="215"/>
    </row>
    <row r="489" spans="1:4" x14ac:dyDescent="0.25">
      <c r="A489" s="216" t="s">
        <v>801</v>
      </c>
      <c r="B489" s="217">
        <v>0.22</v>
      </c>
      <c r="C489" s="217">
        <v>0.32</v>
      </c>
      <c r="D489" s="215"/>
    </row>
    <row r="490" spans="1:4" x14ac:dyDescent="0.25">
      <c r="A490" s="218" t="s">
        <v>802</v>
      </c>
      <c r="B490" s="219">
        <v>0.216</v>
      </c>
      <c r="C490" s="219">
        <v>0.32400000000000001</v>
      </c>
      <c r="D490" s="215"/>
    </row>
    <row r="491" spans="1:4" x14ac:dyDescent="0.25">
      <c r="A491" s="216" t="s">
        <v>803</v>
      </c>
      <c r="B491" s="217">
        <v>0.2</v>
      </c>
      <c r="C491" s="217">
        <v>0.3</v>
      </c>
      <c r="D491" s="215"/>
    </row>
    <row r="492" spans="1:4" x14ac:dyDescent="0.25">
      <c r="A492" s="218" t="s">
        <v>804</v>
      </c>
      <c r="B492" s="219">
        <v>0.2</v>
      </c>
      <c r="C492" s="219">
        <v>0.3</v>
      </c>
      <c r="D492" s="215"/>
    </row>
    <row r="493" spans="1:4" x14ac:dyDescent="0.25">
      <c r="A493" s="216" t="s">
        <v>805</v>
      </c>
      <c r="B493" s="217">
        <v>0.2</v>
      </c>
      <c r="C493" s="217">
        <v>0.33</v>
      </c>
      <c r="D493" s="215"/>
    </row>
    <row r="494" spans="1:4" x14ac:dyDescent="0.25">
      <c r="A494" s="218" t="s">
        <v>806</v>
      </c>
      <c r="B494" s="219">
        <v>0.2</v>
      </c>
      <c r="C494" s="219">
        <v>0.3</v>
      </c>
      <c r="D494" s="215"/>
    </row>
    <row r="495" spans="1:4" x14ac:dyDescent="0.25">
      <c r="A495" s="216" t="s">
        <v>807</v>
      </c>
      <c r="B495" s="217">
        <v>0.2</v>
      </c>
      <c r="C495" s="217">
        <v>0.3</v>
      </c>
      <c r="D495" s="215"/>
    </row>
    <row r="496" spans="1:4" x14ac:dyDescent="0.25">
      <c r="A496" s="218" t="s">
        <v>808</v>
      </c>
      <c r="B496" s="219">
        <v>0.2</v>
      </c>
      <c r="C496" s="219">
        <v>0.3</v>
      </c>
      <c r="D496" s="215"/>
    </row>
    <row r="497" spans="1:4" x14ac:dyDescent="0.25">
      <c r="A497" s="216" t="s">
        <v>809</v>
      </c>
      <c r="B497" s="217">
        <v>0.2</v>
      </c>
      <c r="C497" s="217">
        <v>0.3</v>
      </c>
      <c r="D497" s="215"/>
    </row>
    <row r="498" spans="1:4" x14ac:dyDescent="0.25">
      <c r="A498" s="218" t="s">
        <v>810</v>
      </c>
      <c r="B498" s="219">
        <v>0.22</v>
      </c>
      <c r="C498" s="219">
        <v>0.33600000000000002</v>
      </c>
      <c r="D498" s="215"/>
    </row>
    <row r="499" spans="1:4" x14ac:dyDescent="0.25">
      <c r="A499" s="216" t="s">
        <v>811</v>
      </c>
      <c r="B499" s="217">
        <v>0.22</v>
      </c>
      <c r="C499" s="217">
        <v>0.33</v>
      </c>
      <c r="D499" s="215"/>
    </row>
    <row r="500" spans="1:4" x14ac:dyDescent="0.25">
      <c r="A500" s="218" t="s">
        <v>812</v>
      </c>
      <c r="B500" s="219">
        <v>0.22</v>
      </c>
      <c r="C500" s="219">
        <v>0.33600000000000002</v>
      </c>
      <c r="D500" s="215"/>
    </row>
    <row r="501" spans="1:4" x14ac:dyDescent="0.25">
      <c r="A501" s="216" t="s">
        <v>813</v>
      </c>
      <c r="B501" s="217">
        <v>0.2</v>
      </c>
      <c r="C501" s="217">
        <v>0.3</v>
      </c>
      <c r="D501" s="215"/>
    </row>
    <row r="502" spans="1:4" x14ac:dyDescent="0.25">
      <c r="A502" s="218" t="s">
        <v>814</v>
      </c>
      <c r="B502" s="219">
        <v>0.2</v>
      </c>
      <c r="C502" s="219">
        <v>0.3</v>
      </c>
      <c r="D502" s="215"/>
    </row>
    <row r="503" spans="1:4" x14ac:dyDescent="0.25">
      <c r="A503" s="216" t="s">
        <v>815</v>
      </c>
      <c r="B503" s="217">
        <v>0.2</v>
      </c>
      <c r="C503" s="217">
        <v>0.3</v>
      </c>
      <c r="D503" s="215"/>
    </row>
    <row r="504" spans="1:4" x14ac:dyDescent="0.25">
      <c r="A504" s="218" t="s">
        <v>816</v>
      </c>
      <c r="B504" s="219">
        <v>0.2</v>
      </c>
      <c r="C504" s="219">
        <v>0.3</v>
      </c>
      <c r="D504" s="215"/>
    </row>
    <row r="505" spans="1:4" x14ac:dyDescent="0.25">
      <c r="A505" s="216" t="s">
        <v>817</v>
      </c>
      <c r="B505" s="217">
        <v>0.2</v>
      </c>
      <c r="C505" s="217">
        <v>0.3</v>
      </c>
      <c r="D505" s="215"/>
    </row>
    <row r="506" spans="1:4" x14ac:dyDescent="0.25">
      <c r="A506" s="218" t="s">
        <v>818</v>
      </c>
      <c r="B506" s="219">
        <v>0.2</v>
      </c>
      <c r="C506" s="219">
        <v>0.3</v>
      </c>
      <c r="D506" s="215"/>
    </row>
    <row r="507" spans="1:4" x14ac:dyDescent="0.25">
      <c r="A507" s="216" t="s">
        <v>819</v>
      </c>
      <c r="B507" s="217">
        <v>0.2</v>
      </c>
      <c r="C507" s="217">
        <v>0.3</v>
      </c>
      <c r="D507" s="215"/>
    </row>
    <row r="508" spans="1:4" x14ac:dyDescent="0.25">
      <c r="A508" s="218" t="s">
        <v>820</v>
      </c>
      <c r="B508" s="219">
        <v>0.216</v>
      </c>
      <c r="C508" s="219">
        <v>0.33</v>
      </c>
      <c r="D508" s="215"/>
    </row>
    <row r="509" spans="1:4" x14ac:dyDescent="0.25">
      <c r="A509" s="216" t="s">
        <v>821</v>
      </c>
      <c r="B509" s="217">
        <v>0.2</v>
      </c>
      <c r="C509" s="217">
        <v>0.3</v>
      </c>
      <c r="D509" s="215"/>
    </row>
    <row r="510" spans="1:4" x14ac:dyDescent="0.25">
      <c r="A510" s="218" t="s">
        <v>822</v>
      </c>
      <c r="B510" s="219">
        <v>0.22</v>
      </c>
      <c r="C510" s="219">
        <v>0.33</v>
      </c>
      <c r="D510" s="215"/>
    </row>
    <row r="511" spans="1:4" x14ac:dyDescent="0.25">
      <c r="A511" s="216" t="s">
        <v>823</v>
      </c>
      <c r="B511" s="217">
        <v>0.17499999999999999</v>
      </c>
      <c r="C511" s="217">
        <v>0.27500000000000002</v>
      </c>
      <c r="D511" s="215"/>
    </row>
    <row r="512" spans="1:4" x14ac:dyDescent="0.25">
      <c r="A512" s="218" t="s">
        <v>824</v>
      </c>
      <c r="B512" s="219">
        <v>0.2</v>
      </c>
      <c r="C512" s="219">
        <v>0.3</v>
      </c>
      <c r="D512" s="215"/>
    </row>
    <row r="513" spans="1:4" x14ac:dyDescent="0.25">
      <c r="A513" s="216" t="s">
        <v>825</v>
      </c>
      <c r="B513" s="217">
        <v>0.2</v>
      </c>
      <c r="C513" s="217">
        <v>0.3</v>
      </c>
      <c r="D513" s="215"/>
    </row>
    <row r="514" spans="1:4" x14ac:dyDescent="0.25">
      <c r="A514" s="218" t="s">
        <v>826</v>
      </c>
      <c r="B514" s="219">
        <v>0.2</v>
      </c>
      <c r="C514" s="219">
        <v>0.3</v>
      </c>
      <c r="D514" s="215"/>
    </row>
    <row r="515" spans="1:4" x14ac:dyDescent="0.25">
      <c r="A515" s="216" t="s">
        <v>827</v>
      </c>
      <c r="B515" s="217">
        <v>0.2</v>
      </c>
      <c r="C515" s="217">
        <v>0.3</v>
      </c>
      <c r="D515" s="215"/>
    </row>
    <row r="516" spans="1:4" x14ac:dyDescent="0.25">
      <c r="A516" s="218" t="s">
        <v>828</v>
      </c>
      <c r="B516" s="219">
        <v>0.2</v>
      </c>
      <c r="C516" s="219">
        <v>0.3</v>
      </c>
      <c r="D516" s="215"/>
    </row>
    <row r="517" spans="1:4" x14ac:dyDescent="0.25">
      <c r="A517" s="216" t="s">
        <v>829</v>
      </c>
      <c r="B517" s="217">
        <v>0.2</v>
      </c>
      <c r="C517" s="217">
        <v>0.3</v>
      </c>
      <c r="D517" s="215"/>
    </row>
    <row r="518" spans="1:4" x14ac:dyDescent="0.25">
      <c r="A518" s="218" t="s">
        <v>830</v>
      </c>
      <c r="B518" s="219">
        <v>0.2</v>
      </c>
      <c r="C518" s="219">
        <v>0.3</v>
      </c>
      <c r="D518" s="215"/>
    </row>
    <row r="519" spans="1:4" x14ac:dyDescent="0.25">
      <c r="A519" s="216" t="s">
        <v>831</v>
      </c>
      <c r="B519" s="217">
        <v>0.2</v>
      </c>
      <c r="C519" s="217">
        <v>0.3</v>
      </c>
      <c r="D519" s="215"/>
    </row>
    <row r="520" spans="1:4" x14ac:dyDescent="0.25">
      <c r="A520" s="218" t="s">
        <v>832</v>
      </c>
      <c r="B520" s="219">
        <v>0.2</v>
      </c>
      <c r="C520" s="219">
        <v>0.3</v>
      </c>
      <c r="D520" s="215"/>
    </row>
    <row r="521" spans="1:4" x14ac:dyDescent="0.25">
      <c r="A521" s="216" t="s">
        <v>833</v>
      </c>
      <c r="B521" s="217">
        <v>0.2</v>
      </c>
      <c r="C521" s="217">
        <v>0.3</v>
      </c>
      <c r="D521" s="215"/>
    </row>
    <row r="522" spans="1:4" x14ac:dyDescent="0.25">
      <c r="A522" s="218" t="s">
        <v>834</v>
      </c>
      <c r="B522" s="219">
        <v>0.2</v>
      </c>
      <c r="C522" s="219">
        <v>0.3</v>
      </c>
      <c r="D522" s="215"/>
    </row>
    <row r="523" spans="1:4" x14ac:dyDescent="0.25">
      <c r="A523" s="216" t="s">
        <v>835</v>
      </c>
      <c r="B523" s="217">
        <v>0.2</v>
      </c>
      <c r="C523" s="217">
        <v>0.3</v>
      </c>
      <c r="D523" s="215"/>
    </row>
    <row r="524" spans="1:4" x14ac:dyDescent="0.25">
      <c r="A524" s="218" t="s">
        <v>836</v>
      </c>
      <c r="B524" s="219">
        <v>0.2</v>
      </c>
      <c r="C524" s="219">
        <v>0.3</v>
      </c>
      <c r="D524" s="215"/>
    </row>
    <row r="525" spans="1:4" x14ac:dyDescent="0.25">
      <c r="A525" s="216" t="s">
        <v>837</v>
      </c>
      <c r="B525" s="217">
        <v>0.2</v>
      </c>
      <c r="C525" s="217">
        <v>0.3</v>
      </c>
      <c r="D525" s="215"/>
    </row>
    <row r="526" spans="1:4" x14ac:dyDescent="0.25">
      <c r="A526" s="218" t="s">
        <v>838</v>
      </c>
      <c r="B526" s="219">
        <v>0.2</v>
      </c>
      <c r="C526" s="219">
        <v>0.25</v>
      </c>
      <c r="D526" s="215"/>
    </row>
    <row r="527" spans="1:4" x14ac:dyDescent="0.25">
      <c r="A527" s="216" t="s">
        <v>839</v>
      </c>
      <c r="B527" s="217">
        <v>0.2</v>
      </c>
      <c r="C527" s="217">
        <v>0.3</v>
      </c>
      <c r="D527" s="215"/>
    </row>
    <row r="528" spans="1:4" x14ac:dyDescent="0.25">
      <c r="A528" s="218" t="s">
        <v>840</v>
      </c>
      <c r="B528" s="219">
        <v>0.2</v>
      </c>
      <c r="C528" s="219">
        <v>0.3</v>
      </c>
      <c r="D528" s="215"/>
    </row>
    <row r="529" spans="1:4" x14ac:dyDescent="0.25">
      <c r="A529" s="216" t="s">
        <v>841</v>
      </c>
      <c r="B529" s="217">
        <v>0.224</v>
      </c>
      <c r="C529" s="217">
        <v>0.33600000000000002</v>
      </c>
      <c r="D529" s="215"/>
    </row>
    <row r="530" spans="1:4" x14ac:dyDescent="0.25">
      <c r="A530" s="218" t="s">
        <v>842</v>
      </c>
      <c r="B530" s="219">
        <v>0.2</v>
      </c>
      <c r="C530" s="219">
        <v>0.3</v>
      </c>
      <c r="D530" s="215"/>
    </row>
    <row r="531" spans="1:4" x14ac:dyDescent="0.25">
      <c r="A531" s="216" t="s">
        <v>843</v>
      </c>
      <c r="B531" s="217">
        <v>0.21</v>
      </c>
      <c r="C531" s="217">
        <v>0.31</v>
      </c>
      <c r="D531" s="215"/>
    </row>
    <row r="532" spans="1:4" x14ac:dyDescent="0.25">
      <c r="A532" s="218" t="s">
        <v>844</v>
      </c>
      <c r="B532" s="219">
        <v>0.2</v>
      </c>
      <c r="C532" s="219">
        <v>0.3</v>
      </c>
      <c r="D532" s="215"/>
    </row>
    <row r="533" spans="1:4" x14ac:dyDescent="0.25">
      <c r="A533" s="216" t="s">
        <v>845</v>
      </c>
      <c r="B533" s="217">
        <v>0.2</v>
      </c>
      <c r="C533" s="217">
        <v>0.3</v>
      </c>
      <c r="D533" s="215"/>
    </row>
    <row r="534" spans="1:4" x14ac:dyDescent="0.25">
      <c r="A534" s="218" t="s">
        <v>846</v>
      </c>
      <c r="B534" s="219">
        <v>0.22</v>
      </c>
      <c r="C534" s="219">
        <v>0.33</v>
      </c>
      <c r="D534" s="215"/>
    </row>
    <row r="535" spans="1:4" x14ac:dyDescent="0.25">
      <c r="A535" s="216" t="s">
        <v>847</v>
      </c>
      <c r="B535" s="217">
        <v>0.2</v>
      </c>
      <c r="C535" s="217">
        <v>0.3</v>
      </c>
      <c r="D535" s="215"/>
    </row>
    <row r="536" spans="1:4" x14ac:dyDescent="0.25">
      <c r="A536" s="218" t="s">
        <v>848</v>
      </c>
      <c r="B536" s="219">
        <v>0.2</v>
      </c>
      <c r="C536" s="219">
        <v>0.3</v>
      </c>
      <c r="D536" s="215"/>
    </row>
    <row r="537" spans="1:4" x14ac:dyDescent="0.25">
      <c r="A537" s="216" t="s">
        <v>849</v>
      </c>
      <c r="B537" s="217">
        <v>0.222</v>
      </c>
      <c r="C537" s="217">
        <v>0.33600000000000002</v>
      </c>
      <c r="D537" s="215"/>
    </row>
    <row r="538" spans="1:4" x14ac:dyDescent="0.25">
      <c r="A538" s="218" t="s">
        <v>850</v>
      </c>
      <c r="B538" s="219">
        <v>0.22</v>
      </c>
      <c r="C538" s="219">
        <v>0.25</v>
      </c>
      <c r="D538" s="215"/>
    </row>
    <row r="539" spans="1:4" x14ac:dyDescent="0.25">
      <c r="A539" s="216" t="s">
        <v>851</v>
      </c>
      <c r="B539" s="217">
        <v>0.18</v>
      </c>
      <c r="C539" s="217">
        <v>0.3</v>
      </c>
      <c r="D539" s="215"/>
    </row>
    <row r="540" spans="1:4" x14ac:dyDescent="0.25">
      <c r="A540" s="218" t="s">
        <v>852</v>
      </c>
      <c r="B540" s="219">
        <v>0.2</v>
      </c>
      <c r="C540" s="219">
        <v>0.3</v>
      </c>
      <c r="D540" s="215"/>
    </row>
    <row r="541" spans="1:4" x14ac:dyDescent="0.25">
      <c r="A541" s="216" t="s">
        <v>853</v>
      </c>
      <c r="B541" s="217">
        <v>0.2</v>
      </c>
      <c r="C541" s="217">
        <v>0.3</v>
      </c>
      <c r="D541" s="215"/>
    </row>
    <row r="542" spans="1:4" x14ac:dyDescent="0.25">
      <c r="A542" s="218" t="s">
        <v>854</v>
      </c>
      <c r="B542" s="219">
        <v>0.2</v>
      </c>
      <c r="C542" s="219">
        <v>0.3</v>
      </c>
      <c r="D542" s="215"/>
    </row>
    <row r="543" spans="1:4" x14ac:dyDescent="0.25">
      <c r="A543" s="216" t="s">
        <v>855</v>
      </c>
      <c r="B543" s="217">
        <v>0.15</v>
      </c>
      <c r="C543" s="217">
        <v>0.3</v>
      </c>
      <c r="D543" s="215"/>
    </row>
    <row r="544" spans="1:4" x14ac:dyDescent="0.25">
      <c r="A544" s="218" t="s">
        <v>856</v>
      </c>
      <c r="B544" s="219">
        <v>0.2</v>
      </c>
      <c r="C544" s="219">
        <v>0.3</v>
      </c>
      <c r="D544" s="215"/>
    </row>
    <row r="545" spans="1:4" x14ac:dyDescent="0.25">
      <c r="A545" s="216" t="s">
        <v>857</v>
      </c>
      <c r="B545" s="217">
        <v>0.2</v>
      </c>
      <c r="C545" s="217">
        <v>0.3</v>
      </c>
      <c r="D545" s="215"/>
    </row>
    <row r="546" spans="1:4" x14ac:dyDescent="0.25">
      <c r="A546" s="218" t="s">
        <v>858</v>
      </c>
      <c r="B546" s="219">
        <v>0.2</v>
      </c>
      <c r="C546" s="219">
        <v>0.3</v>
      </c>
      <c r="D546" s="215"/>
    </row>
    <row r="547" spans="1:4" x14ac:dyDescent="0.25">
      <c r="A547" s="216" t="s">
        <v>859</v>
      </c>
      <c r="B547" s="217">
        <v>0.2</v>
      </c>
      <c r="C547" s="217">
        <v>0.3</v>
      </c>
      <c r="D547" s="215"/>
    </row>
    <row r="548" spans="1:4" x14ac:dyDescent="0.25">
      <c r="A548" s="218" t="s">
        <v>860</v>
      </c>
      <c r="B548" s="219">
        <v>0.2</v>
      </c>
      <c r="C548" s="219">
        <v>0.3</v>
      </c>
      <c r="D548" s="215"/>
    </row>
    <row r="549" spans="1:4" x14ac:dyDescent="0.25">
      <c r="A549" s="216" t="s">
        <v>861</v>
      </c>
      <c r="B549" s="217">
        <v>0.2</v>
      </c>
      <c r="C549" s="217">
        <v>0.3</v>
      </c>
      <c r="D549" s="215"/>
    </row>
    <row r="550" spans="1:4" x14ac:dyDescent="0.25">
      <c r="A550" s="218" t="s">
        <v>862</v>
      </c>
      <c r="B550" s="219">
        <v>0.23599999999999999</v>
      </c>
      <c r="C550" s="219">
        <v>0.35399999999999998</v>
      </c>
      <c r="D550" s="215"/>
    </row>
    <row r="551" spans="1:4" x14ac:dyDescent="0.25">
      <c r="A551" s="216" t="s">
        <v>863</v>
      </c>
      <c r="B551" s="217">
        <v>0.2</v>
      </c>
      <c r="C551" s="217">
        <v>0.3</v>
      </c>
      <c r="D551" s="215"/>
    </row>
    <row r="552" spans="1:4" x14ac:dyDescent="0.25">
      <c r="A552" s="218" t="s">
        <v>864</v>
      </c>
      <c r="B552" s="219">
        <v>0.2</v>
      </c>
      <c r="C552" s="219">
        <v>0.3</v>
      </c>
      <c r="D552" s="215"/>
    </row>
    <row r="553" spans="1:4" x14ac:dyDescent="0.25">
      <c r="A553" s="216" t="s">
        <v>865</v>
      </c>
      <c r="B553" s="217">
        <v>0.2</v>
      </c>
      <c r="C553" s="217">
        <v>0.3</v>
      </c>
      <c r="D553" s="215"/>
    </row>
    <row r="554" spans="1:4" x14ac:dyDescent="0.25">
      <c r="A554" s="218" t="s">
        <v>866</v>
      </c>
      <c r="B554" s="219">
        <v>0.2</v>
      </c>
      <c r="C554" s="219">
        <v>0.3</v>
      </c>
      <c r="D554" s="215"/>
    </row>
    <row r="555" spans="1:4" x14ac:dyDescent="0.25">
      <c r="A555" s="216" t="s">
        <v>867</v>
      </c>
      <c r="B555" s="217">
        <v>0.2</v>
      </c>
      <c r="C555" s="217">
        <v>0.3</v>
      </c>
      <c r="D555" s="215"/>
    </row>
    <row r="556" spans="1:4" x14ac:dyDescent="0.25">
      <c r="A556" s="218" t="s">
        <v>868</v>
      </c>
      <c r="B556" s="219">
        <v>0.2</v>
      </c>
      <c r="C556" s="219">
        <v>0.3</v>
      </c>
      <c r="D556" s="215"/>
    </row>
    <row r="557" spans="1:4" x14ac:dyDescent="0.25">
      <c r="A557" s="216" t="s">
        <v>869</v>
      </c>
      <c r="B557" s="217">
        <v>0.2</v>
      </c>
      <c r="C557" s="217">
        <v>0.3</v>
      </c>
      <c r="D557" s="215"/>
    </row>
    <row r="558" spans="1:4" x14ac:dyDescent="0.25">
      <c r="A558" s="218" t="s">
        <v>870</v>
      </c>
      <c r="B558" s="219">
        <v>0.2</v>
      </c>
      <c r="C558" s="219">
        <v>0.3</v>
      </c>
      <c r="D558" s="215"/>
    </row>
    <row r="559" spans="1:4" x14ac:dyDescent="0.25">
      <c r="A559" s="216" t="s">
        <v>871</v>
      </c>
      <c r="B559" s="217">
        <v>0.2</v>
      </c>
      <c r="C559" s="217">
        <v>0.3</v>
      </c>
      <c r="D559" s="215"/>
    </row>
    <row r="560" spans="1:4" x14ac:dyDescent="0.25">
      <c r="A560" s="218" t="s">
        <v>872</v>
      </c>
      <c r="B560" s="219">
        <v>0.22</v>
      </c>
      <c r="C560" s="219">
        <v>0.33</v>
      </c>
      <c r="D560" s="215"/>
    </row>
    <row r="561" spans="1:4" x14ac:dyDescent="0.25">
      <c r="A561" s="216" t="s">
        <v>873</v>
      </c>
      <c r="B561" s="217">
        <v>0.21299999999999999</v>
      </c>
      <c r="C561" s="217">
        <v>0.313</v>
      </c>
      <c r="D561" s="215"/>
    </row>
    <row r="562" spans="1:4" x14ac:dyDescent="0.25">
      <c r="A562" s="218" t="s">
        <v>874</v>
      </c>
      <c r="B562" s="219">
        <v>0.2</v>
      </c>
      <c r="C562" s="219">
        <v>0.3</v>
      </c>
      <c r="D562" s="215"/>
    </row>
    <row r="563" spans="1:4" x14ac:dyDescent="0.25">
      <c r="A563" s="216" t="s">
        <v>875</v>
      </c>
      <c r="B563" s="217">
        <v>0.2</v>
      </c>
      <c r="C563" s="217">
        <v>0.3</v>
      </c>
      <c r="D563" s="215"/>
    </row>
    <row r="564" spans="1:4" x14ac:dyDescent="0.25">
      <c r="A564" s="220" t="s">
        <v>876</v>
      </c>
      <c r="B564" s="221">
        <v>0.218</v>
      </c>
      <c r="C564" s="221">
        <v>0.32700000000000001</v>
      </c>
      <c r="D564" s="222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zoomScaleNormal="100" workbookViewId="0">
      <selection activeCell="U58" sqref="U58"/>
    </sheetView>
  </sheetViews>
  <sheetFormatPr defaultColWidth="8.85546875" defaultRowHeight="15" x14ac:dyDescent="0.25"/>
  <cols>
    <col min="1" max="16384" width="8.85546875" style="89"/>
  </cols>
  <sheetData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47"/>
  <sheetViews>
    <sheetView zoomScaleNormal="100" zoomScaleSheetLayoutView="100" workbookViewId="0"/>
  </sheetViews>
  <sheetFormatPr defaultColWidth="8.85546875" defaultRowHeight="14.25" x14ac:dyDescent="0.2"/>
  <cols>
    <col min="1" max="1" width="4.5703125" style="59" customWidth="1"/>
    <col min="2" max="2" width="2.42578125" style="25" customWidth="1"/>
    <col min="3" max="3" width="21.42578125" style="25" customWidth="1"/>
    <col min="4" max="5" width="10.7109375" style="25" customWidth="1"/>
    <col min="6" max="6" width="21.42578125" style="25" customWidth="1"/>
    <col min="7" max="7" width="17.140625" style="25" customWidth="1"/>
    <col min="8" max="8" width="15" style="25" customWidth="1"/>
    <col min="9" max="9" width="4.42578125" style="25" customWidth="1"/>
    <col min="10" max="10" width="15" style="25" customWidth="1"/>
    <col min="11" max="16384" width="8.85546875" style="25"/>
  </cols>
  <sheetData>
    <row r="1" spans="1:10" s="59" customFormat="1" ht="24" customHeight="1" x14ac:dyDescent="0.2">
      <c r="B1" s="335"/>
      <c r="C1" s="335"/>
      <c r="D1" s="335"/>
      <c r="E1" s="335"/>
      <c r="F1" s="335"/>
      <c r="G1" s="335"/>
      <c r="H1" s="335"/>
    </row>
    <row r="2" spans="1:10" ht="25.9" customHeight="1" x14ac:dyDescent="0.2">
      <c r="B2" s="240" t="s">
        <v>879</v>
      </c>
      <c r="C2" s="241"/>
      <c r="D2" s="241"/>
      <c r="E2" s="241"/>
      <c r="F2" s="241"/>
      <c r="G2" s="241"/>
      <c r="H2" s="242"/>
    </row>
    <row r="3" spans="1:10" ht="13.15" customHeight="1" x14ac:dyDescent="0.25">
      <c r="B3" s="40"/>
      <c r="C3" s="42" t="s">
        <v>16</v>
      </c>
      <c r="D3" s="41"/>
      <c r="E3" s="41"/>
      <c r="F3" s="41"/>
      <c r="G3" s="41"/>
      <c r="H3" s="43"/>
    </row>
    <row r="4" spans="1:10" ht="13.15" customHeight="1" x14ac:dyDescent="0.25">
      <c r="B4" s="44"/>
      <c r="C4" s="45" t="s">
        <v>177</v>
      </c>
      <c r="H4" s="46"/>
    </row>
    <row r="5" spans="1:10" ht="13.15" customHeight="1" x14ac:dyDescent="0.25">
      <c r="B5" s="47"/>
      <c r="C5" s="49" t="s">
        <v>176</v>
      </c>
      <c r="D5" s="48"/>
      <c r="E5" s="48"/>
      <c r="F5" s="48"/>
      <c r="G5" s="48"/>
      <c r="H5" s="50"/>
    </row>
    <row r="6" spans="1:10" ht="6" customHeight="1" x14ac:dyDescent="0.2"/>
    <row r="7" spans="1:10" s="59" customFormat="1" ht="14.45" customHeight="1" x14ac:dyDescent="0.2">
      <c r="H7" s="31" t="s">
        <v>245</v>
      </c>
    </row>
    <row r="8" spans="1:10" ht="25.5" customHeight="1" x14ac:dyDescent="0.2">
      <c r="B8" s="336" t="s">
        <v>20</v>
      </c>
      <c r="C8" s="337"/>
      <c r="D8" s="337"/>
      <c r="E8" s="337"/>
      <c r="F8" s="337"/>
      <c r="G8" s="337"/>
      <c r="H8" s="338"/>
    </row>
    <row r="9" spans="1:10" ht="6" customHeight="1" x14ac:dyDescent="0.2"/>
    <row r="10" spans="1:10" ht="25.9" customHeight="1" x14ac:dyDescent="0.2">
      <c r="B10" s="339" t="s">
        <v>179</v>
      </c>
      <c r="C10" s="340"/>
      <c r="D10" s="340"/>
      <c r="E10" s="340"/>
      <c r="F10" s="340"/>
      <c r="G10" s="340"/>
      <c r="H10" s="341"/>
    </row>
    <row r="11" spans="1:10" ht="10.15" customHeight="1" x14ac:dyDescent="0.2">
      <c r="B11" s="262" t="s">
        <v>0</v>
      </c>
      <c r="C11" s="344" t="s">
        <v>195</v>
      </c>
      <c r="D11" s="342" t="s">
        <v>194</v>
      </c>
      <c r="E11" s="343"/>
      <c r="F11" s="116" t="s">
        <v>26</v>
      </c>
      <c r="G11" s="348" t="s">
        <v>18</v>
      </c>
      <c r="H11" s="350" t="s">
        <v>303</v>
      </c>
    </row>
    <row r="12" spans="1:10" ht="10.15" customHeight="1" x14ac:dyDescent="0.2">
      <c r="B12" s="262"/>
      <c r="C12" s="344"/>
      <c r="D12" s="344"/>
      <c r="E12" s="345"/>
      <c r="F12" s="113" t="s">
        <v>28</v>
      </c>
      <c r="G12" s="348"/>
      <c r="H12" s="350"/>
    </row>
    <row r="13" spans="1:10" ht="10.15" customHeight="1" x14ac:dyDescent="0.2">
      <c r="B13" s="263"/>
      <c r="C13" s="346"/>
      <c r="D13" s="346"/>
      <c r="E13" s="347"/>
      <c r="F13" s="114" t="s">
        <v>27</v>
      </c>
      <c r="G13" s="349"/>
      <c r="H13" s="351"/>
    </row>
    <row r="14" spans="1:10" s="64" customFormat="1" ht="12" customHeight="1" x14ac:dyDescent="0.2">
      <c r="A14" s="59"/>
      <c r="B14" s="2">
        <v>1</v>
      </c>
      <c r="C14" s="106">
        <v>2</v>
      </c>
      <c r="D14" s="332">
        <v>3</v>
      </c>
      <c r="E14" s="352"/>
      <c r="F14" s="106">
        <v>4</v>
      </c>
      <c r="G14" s="118" t="s">
        <v>80</v>
      </c>
      <c r="H14" s="92">
        <v>6</v>
      </c>
      <c r="I14" s="25"/>
    </row>
    <row r="15" spans="1:10" ht="25.15" customHeight="1" x14ac:dyDescent="0.2">
      <c r="B15" s="2" t="s">
        <v>1</v>
      </c>
      <c r="C15" s="90"/>
      <c r="D15" s="353"/>
      <c r="E15" s="354"/>
      <c r="F15" s="119"/>
      <c r="G15" s="142" t="str">
        <f t="shared" ref="G15:G20" si="0">IF(D15&amp;F15="","",N(D15)-N(F15))</f>
        <v/>
      </c>
      <c r="H15" s="76"/>
      <c r="J15" s="63"/>
    </row>
    <row r="16" spans="1:10" ht="25.15" customHeight="1" x14ac:dyDescent="0.2">
      <c r="B16" s="2" t="s">
        <v>2</v>
      </c>
      <c r="C16" s="90"/>
      <c r="D16" s="353"/>
      <c r="E16" s="354"/>
      <c r="F16" s="119"/>
      <c r="G16" s="142" t="str">
        <f t="shared" si="0"/>
        <v/>
      </c>
      <c r="H16" s="76"/>
      <c r="J16" s="63"/>
    </row>
    <row r="17" spans="1:10" ht="25.15" customHeight="1" x14ac:dyDescent="0.2">
      <c r="B17" s="2" t="s">
        <v>3</v>
      </c>
      <c r="C17" s="90"/>
      <c r="D17" s="353"/>
      <c r="E17" s="354"/>
      <c r="F17" s="119"/>
      <c r="G17" s="142" t="str">
        <f t="shared" si="0"/>
        <v/>
      </c>
      <c r="H17" s="76"/>
      <c r="J17" s="63"/>
    </row>
    <row r="18" spans="1:10" ht="25.15" customHeight="1" x14ac:dyDescent="0.2">
      <c r="B18" s="2" t="s">
        <v>4</v>
      </c>
      <c r="C18" s="90"/>
      <c r="D18" s="353"/>
      <c r="E18" s="354"/>
      <c r="F18" s="119"/>
      <c r="G18" s="142" t="str">
        <f t="shared" si="0"/>
        <v/>
      </c>
      <c r="H18" s="76"/>
      <c r="J18" s="63"/>
    </row>
    <row r="19" spans="1:10" ht="25.15" customHeight="1" x14ac:dyDescent="0.2">
      <c r="B19" s="2" t="s">
        <v>5</v>
      </c>
      <c r="C19" s="90"/>
      <c r="D19" s="353"/>
      <c r="E19" s="354"/>
      <c r="F19" s="119"/>
      <c r="G19" s="142" t="str">
        <f t="shared" si="0"/>
        <v/>
      </c>
      <c r="H19" s="76"/>
      <c r="J19" s="63"/>
    </row>
    <row r="20" spans="1:10" ht="25.15" customHeight="1" x14ac:dyDescent="0.2">
      <c r="B20" s="33" t="s">
        <v>6</v>
      </c>
      <c r="C20" s="91"/>
      <c r="D20" s="353"/>
      <c r="E20" s="354"/>
      <c r="F20" s="119"/>
      <c r="G20" s="142" t="str">
        <f t="shared" si="0"/>
        <v/>
      </c>
      <c r="H20" s="77"/>
      <c r="J20" s="63"/>
    </row>
    <row r="21" spans="1:10" ht="25.15" customHeight="1" x14ac:dyDescent="0.2">
      <c r="B21" s="355" t="s">
        <v>21</v>
      </c>
      <c r="C21" s="356"/>
      <c r="D21" s="357"/>
      <c r="E21" s="357"/>
      <c r="F21" s="357"/>
      <c r="G21" s="51" t="str">
        <f>IF(G15&amp;G16&amp;G17&amp;G18&amp;G19&amp;G20="","",N(G15)+N(G16)+N(G17)+N(G18)+N(G19)+N(G20))</f>
        <v/>
      </c>
      <c r="H21" s="51" t="str">
        <f>IF(H15&amp;H16&amp;H17&amp;H18&amp;H19&amp;H20="","",N(H15)+N(H16)+N(H17)+N(H18)+N(H19)+N(H20))</f>
        <v/>
      </c>
    </row>
    <row r="22" spans="1:10" ht="6" customHeight="1" x14ac:dyDescent="0.2"/>
    <row r="23" spans="1:10" ht="33.75" customHeight="1" x14ac:dyDescent="0.2">
      <c r="B23" s="358" t="s">
        <v>180</v>
      </c>
      <c r="C23" s="340"/>
      <c r="D23" s="340"/>
      <c r="E23" s="340"/>
      <c r="F23" s="340"/>
      <c r="G23" s="340"/>
      <c r="H23" s="341"/>
    </row>
    <row r="24" spans="1:10" ht="10.15" customHeight="1" x14ac:dyDescent="0.2">
      <c r="B24" s="262" t="s">
        <v>0</v>
      </c>
      <c r="C24" s="344" t="s">
        <v>195</v>
      </c>
      <c r="D24" s="342" t="s">
        <v>194</v>
      </c>
      <c r="E24" s="343"/>
      <c r="F24" s="116" t="s">
        <v>26</v>
      </c>
      <c r="G24" s="348" t="s">
        <v>18</v>
      </c>
      <c r="H24" s="350" t="s">
        <v>303</v>
      </c>
      <c r="J24" s="368" t="s">
        <v>275</v>
      </c>
    </row>
    <row r="25" spans="1:10" ht="10.15" customHeight="1" x14ac:dyDescent="0.2">
      <c r="B25" s="262"/>
      <c r="C25" s="344"/>
      <c r="D25" s="344"/>
      <c r="E25" s="345"/>
      <c r="F25" s="113" t="s">
        <v>28</v>
      </c>
      <c r="G25" s="348"/>
      <c r="H25" s="350"/>
      <c r="J25" s="369"/>
    </row>
    <row r="26" spans="1:10" ht="10.15" customHeight="1" x14ac:dyDescent="0.2">
      <c r="B26" s="263"/>
      <c r="C26" s="346"/>
      <c r="D26" s="346"/>
      <c r="E26" s="347"/>
      <c r="F26" s="114" t="s">
        <v>27</v>
      </c>
      <c r="G26" s="349"/>
      <c r="H26" s="351"/>
      <c r="J26" s="369"/>
    </row>
    <row r="27" spans="1:10" s="64" customFormat="1" ht="12" customHeight="1" x14ac:dyDescent="0.2">
      <c r="A27" s="59"/>
      <c r="B27" s="2">
        <v>1</v>
      </c>
      <c r="C27" s="106">
        <v>2</v>
      </c>
      <c r="D27" s="332">
        <v>3</v>
      </c>
      <c r="E27" s="352"/>
      <c r="F27" s="106">
        <v>4</v>
      </c>
      <c r="G27" s="118" t="s">
        <v>80</v>
      </c>
      <c r="H27" s="92">
        <v>6</v>
      </c>
      <c r="I27" s="25"/>
      <c r="J27" s="180">
        <v>7</v>
      </c>
    </row>
    <row r="28" spans="1:10" ht="25.15" customHeight="1" x14ac:dyDescent="0.2">
      <c r="B28" s="2" t="s">
        <v>1</v>
      </c>
      <c r="C28" s="90"/>
      <c r="D28" s="353"/>
      <c r="E28" s="354"/>
      <c r="F28" s="119"/>
      <c r="G28" s="142" t="str">
        <f t="shared" ref="G28:G33" si="1">IF(D28&amp;F28="","",N(D28)-N(F28))</f>
        <v/>
      </c>
      <c r="H28" s="76"/>
      <c r="J28" s="181"/>
    </row>
    <row r="29" spans="1:10" ht="25.15" customHeight="1" x14ac:dyDescent="0.2">
      <c r="B29" s="2" t="s">
        <v>2</v>
      </c>
      <c r="C29" s="90"/>
      <c r="D29" s="353"/>
      <c r="E29" s="354"/>
      <c r="F29" s="119"/>
      <c r="G29" s="142" t="str">
        <f t="shared" si="1"/>
        <v/>
      </c>
      <c r="H29" s="76"/>
      <c r="J29" s="181"/>
    </row>
    <row r="30" spans="1:10" ht="25.15" customHeight="1" x14ac:dyDescent="0.2">
      <c r="B30" s="2" t="s">
        <v>3</v>
      </c>
      <c r="C30" s="90"/>
      <c r="D30" s="353"/>
      <c r="E30" s="354"/>
      <c r="F30" s="119"/>
      <c r="G30" s="142" t="str">
        <f t="shared" si="1"/>
        <v/>
      </c>
      <c r="H30" s="76"/>
      <c r="J30" s="181"/>
    </row>
    <row r="31" spans="1:10" ht="25.15" customHeight="1" x14ac:dyDescent="0.2">
      <c r="B31" s="2" t="s">
        <v>4</v>
      </c>
      <c r="C31" s="90"/>
      <c r="D31" s="353"/>
      <c r="E31" s="354"/>
      <c r="F31" s="119"/>
      <c r="G31" s="142" t="str">
        <f t="shared" si="1"/>
        <v/>
      </c>
      <c r="H31" s="76"/>
      <c r="J31" s="181"/>
    </row>
    <row r="32" spans="1:10" ht="25.15" customHeight="1" x14ac:dyDescent="0.2">
      <c r="B32" s="2" t="s">
        <v>5</v>
      </c>
      <c r="C32" s="90"/>
      <c r="D32" s="353"/>
      <c r="E32" s="354"/>
      <c r="F32" s="119"/>
      <c r="G32" s="142" t="str">
        <f t="shared" si="1"/>
        <v/>
      </c>
      <c r="H32" s="76"/>
      <c r="J32" s="181"/>
    </row>
    <row r="33" spans="1:12" ht="25.15" customHeight="1" x14ac:dyDescent="0.2">
      <c r="B33" s="33" t="s">
        <v>6</v>
      </c>
      <c r="C33" s="91"/>
      <c r="D33" s="353"/>
      <c r="E33" s="354"/>
      <c r="F33" s="119"/>
      <c r="G33" s="142" t="str">
        <f t="shared" si="1"/>
        <v/>
      </c>
      <c r="H33" s="77"/>
      <c r="J33" s="181"/>
    </row>
    <row r="34" spans="1:12" ht="25.15" customHeight="1" x14ac:dyDescent="0.2">
      <c r="B34" s="355" t="s">
        <v>23</v>
      </c>
      <c r="C34" s="356"/>
      <c r="D34" s="357"/>
      <c r="E34" s="357"/>
      <c r="F34" s="357"/>
      <c r="G34" s="51" t="str">
        <f>IF(G28&amp;G29&amp;G30&amp;G31&amp;G32&amp;G33="","",N(G28)+N(G29)+N(G30)+N(G31)+N(G32)+N(G33))</f>
        <v/>
      </c>
      <c r="H34" s="51" t="str">
        <f>IF(H28&amp;H29&amp;H30&amp;H31&amp;H32&amp;H33="","",N(H28)+N(H29)+N(H30)+N(H31)+N(H32)+N(H33))</f>
        <v/>
      </c>
      <c r="J34" s="136" t="str">
        <f>IF(Dohodak_4_1_2&amp;Dohodak_5="","",IF(N(Dohodak_5)=0,0,N(Dohodak_4_1_2)/N(Dohodak_5)))</f>
        <v/>
      </c>
    </row>
    <row r="35" spans="1:12" ht="6" customHeight="1" x14ac:dyDescent="0.2"/>
    <row r="36" spans="1:12" ht="33.75" customHeight="1" x14ac:dyDescent="0.2">
      <c r="B36" s="358" t="s">
        <v>189</v>
      </c>
      <c r="C36" s="340"/>
      <c r="D36" s="340"/>
      <c r="E36" s="340"/>
      <c r="F36" s="340"/>
      <c r="G36" s="340"/>
      <c r="H36" s="341"/>
    </row>
    <row r="37" spans="1:12" ht="15" customHeight="1" x14ac:dyDescent="0.2">
      <c r="B37" s="262" t="s">
        <v>0</v>
      </c>
      <c r="C37" s="342" t="s">
        <v>88</v>
      </c>
      <c r="D37" s="370"/>
      <c r="E37" s="370"/>
      <c r="F37" s="370" t="s">
        <v>18</v>
      </c>
      <c r="G37" s="372" t="s">
        <v>304</v>
      </c>
      <c r="H37" s="373"/>
    </row>
    <row r="38" spans="1:12" ht="15" customHeight="1" x14ac:dyDescent="0.2">
      <c r="B38" s="263"/>
      <c r="C38" s="346"/>
      <c r="D38" s="371"/>
      <c r="E38" s="371"/>
      <c r="F38" s="371"/>
      <c r="G38" s="111" t="s">
        <v>154</v>
      </c>
      <c r="H38" s="115" t="s">
        <v>155</v>
      </c>
    </row>
    <row r="39" spans="1:12" s="64" customFormat="1" ht="12" customHeight="1" x14ac:dyDescent="0.2">
      <c r="A39" s="59"/>
      <c r="B39" s="2">
        <v>1</v>
      </c>
      <c r="C39" s="332">
        <v>2</v>
      </c>
      <c r="D39" s="333"/>
      <c r="E39" s="352"/>
      <c r="F39" s="106">
        <v>3</v>
      </c>
      <c r="G39" s="118">
        <v>4</v>
      </c>
      <c r="H39" s="92">
        <v>5</v>
      </c>
      <c r="I39" s="25"/>
    </row>
    <row r="40" spans="1:12" ht="25.15" customHeight="1" x14ac:dyDescent="0.2">
      <c r="B40" s="2" t="s">
        <v>1</v>
      </c>
      <c r="C40" s="360"/>
      <c r="D40" s="361"/>
      <c r="E40" s="361"/>
      <c r="F40" s="119"/>
      <c r="G40" s="147"/>
      <c r="H40" s="141"/>
      <c r="J40" s="63"/>
    </row>
    <row r="41" spans="1:12" ht="25.15" customHeight="1" x14ac:dyDescent="0.2">
      <c r="B41" s="2" t="s">
        <v>2</v>
      </c>
      <c r="C41" s="360"/>
      <c r="D41" s="361"/>
      <c r="E41" s="362"/>
      <c r="F41" s="119"/>
      <c r="G41" s="147"/>
      <c r="H41" s="141"/>
      <c r="J41" s="63"/>
    </row>
    <row r="42" spans="1:12" ht="25.15" customHeight="1" x14ac:dyDescent="0.2">
      <c r="B42" s="2" t="s">
        <v>3</v>
      </c>
      <c r="C42" s="360"/>
      <c r="D42" s="361"/>
      <c r="E42" s="362"/>
      <c r="F42" s="119"/>
      <c r="G42" s="147"/>
      <c r="H42" s="141"/>
      <c r="J42" s="63"/>
    </row>
    <row r="43" spans="1:12" ht="25.15" customHeight="1" x14ac:dyDescent="0.2">
      <c r="B43" s="2" t="s">
        <v>4</v>
      </c>
      <c r="C43" s="363"/>
      <c r="D43" s="364"/>
      <c r="E43" s="365"/>
      <c r="F43" s="119"/>
      <c r="G43" s="148"/>
      <c r="H43" s="141"/>
      <c r="J43" s="63"/>
    </row>
    <row r="44" spans="1:12" ht="25.15" customHeight="1" x14ac:dyDescent="0.2">
      <c r="B44" s="366" t="s">
        <v>181</v>
      </c>
      <c r="C44" s="367"/>
      <c r="D44" s="367"/>
      <c r="E44" s="367"/>
      <c r="F44" s="51" t="str">
        <f>IF(F40&amp;F41&amp;F42&amp;F43="","",N(F40)+N(F41)+N(F42)+N(F43))</f>
        <v/>
      </c>
      <c r="G44" s="51" t="str">
        <f>IF(G40&amp;G41&amp;G42&amp;G43="","",N(G40)+N(G41)+N(G42)+N(G43))</f>
        <v/>
      </c>
      <c r="H44" s="51" t="str">
        <f>IF(H40&amp;H41&amp;H42&amp;H43="","",N(H40)+N(H41)+N(H42)+N(H43))</f>
        <v/>
      </c>
    </row>
    <row r="45" spans="1:12" ht="6" customHeight="1" x14ac:dyDescent="0.2"/>
    <row r="46" spans="1:12" s="5" customFormat="1" ht="21.75" customHeight="1" x14ac:dyDescent="0.25">
      <c r="B46" s="225" t="s">
        <v>188</v>
      </c>
      <c r="C46" s="225"/>
      <c r="D46" s="225"/>
      <c r="E46" s="225"/>
      <c r="F46" s="225"/>
      <c r="G46" s="225"/>
      <c r="H46" s="225"/>
      <c r="I46" s="132"/>
      <c r="J46" s="132"/>
      <c r="K46" s="132"/>
      <c r="L46" s="132"/>
    </row>
    <row r="47" spans="1:12" ht="24" customHeight="1" x14ac:dyDescent="0.2">
      <c r="B47" s="359"/>
      <c r="C47" s="359"/>
      <c r="D47" s="359"/>
      <c r="E47" s="359"/>
      <c r="F47" s="359"/>
      <c r="G47" s="359"/>
      <c r="H47" s="359"/>
    </row>
  </sheetData>
  <sheetProtection algorithmName="SHA-512" hashValue="3VwlHJPPaKnpXelrI8wD6cciYHpkn/uG+nWs6k9tRE+kL1UG/smpqUlw2DiOxEjrh0Osq7QTvYkfM46c4Vs2xA==" saltValue="wjvIvEB7u5ptL4mhH1vzZg==" spinCount="100000" sheet="1" objects="1" scenarios="1"/>
  <protectedRanges>
    <protectedRange sqref="H15:H20 H28:H33 C15:F20 C28:F33 C40:H43" name="Raspon1"/>
  </protectedRanges>
  <mergeCells count="45">
    <mergeCell ref="D24:E26"/>
    <mergeCell ref="B34:F34"/>
    <mergeCell ref="J24:J26"/>
    <mergeCell ref="C40:E40"/>
    <mergeCell ref="G24:G26"/>
    <mergeCell ref="D33:E33"/>
    <mergeCell ref="B36:H36"/>
    <mergeCell ref="C37:E38"/>
    <mergeCell ref="F37:F38"/>
    <mergeCell ref="D32:E32"/>
    <mergeCell ref="G37:H37"/>
    <mergeCell ref="H24:H26"/>
    <mergeCell ref="C39:E39"/>
    <mergeCell ref="B37:B38"/>
    <mergeCell ref="B47:H47"/>
    <mergeCell ref="C41:E41"/>
    <mergeCell ref="C42:E42"/>
    <mergeCell ref="C43:E43"/>
    <mergeCell ref="B46:H46"/>
    <mergeCell ref="B44:E44"/>
    <mergeCell ref="D14:E14"/>
    <mergeCell ref="D15:E15"/>
    <mergeCell ref="D31:E31"/>
    <mergeCell ref="D20:E20"/>
    <mergeCell ref="B21:F21"/>
    <mergeCell ref="D27:E27"/>
    <mergeCell ref="D28:E28"/>
    <mergeCell ref="D18:E18"/>
    <mergeCell ref="D30:E30"/>
    <mergeCell ref="D29:E29"/>
    <mergeCell ref="D16:E16"/>
    <mergeCell ref="D17:E17"/>
    <mergeCell ref="D19:E19"/>
    <mergeCell ref="B23:H23"/>
    <mergeCell ref="B24:B26"/>
    <mergeCell ref="C24:C26"/>
    <mergeCell ref="B1:H1"/>
    <mergeCell ref="B2:H2"/>
    <mergeCell ref="B8:H8"/>
    <mergeCell ref="B10:H10"/>
    <mergeCell ref="B11:B13"/>
    <mergeCell ref="D11:E13"/>
    <mergeCell ref="G11:G13"/>
    <mergeCell ref="H11:H13"/>
    <mergeCell ref="C11:C13"/>
  </mergeCells>
  <printOptions horizontalCentered="1"/>
  <pageMargins left="0.39370078740157483" right="0.39370078740157483" top="0.47244094488188981" bottom="0.47244094488188981" header="0" footer="0.19685039370078741"/>
  <pageSetup paperSize="9" scale="96" orientation="portrait" r:id="rId1"/>
  <headerFooter>
    <oddFooter>&amp;L&amp;"Arial,Uobičajeno"&amp;8          DOH 2024&amp;C&amp;"Arial,Uobičajeno"&amp;8RRiF-ov obrazac  ©  rrif.hr&amp;R&amp;"Arial,Uobičajeno"&amp;8Stranica 2          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44"/>
  <sheetViews>
    <sheetView zoomScaleNormal="100" zoomScaleSheetLayoutView="100" workbookViewId="0"/>
  </sheetViews>
  <sheetFormatPr defaultColWidth="8.85546875" defaultRowHeight="14.25" x14ac:dyDescent="0.2"/>
  <cols>
    <col min="1" max="1" width="4.5703125" style="59" customWidth="1"/>
    <col min="2" max="2" width="2.42578125" style="25" customWidth="1"/>
    <col min="3" max="3" width="21.42578125" style="25" customWidth="1"/>
    <col min="4" max="5" width="10.7109375" style="25" customWidth="1"/>
    <col min="6" max="6" width="21.42578125" style="25" customWidth="1"/>
    <col min="7" max="7" width="17.140625" style="25" customWidth="1"/>
    <col min="8" max="8" width="15" style="25" customWidth="1"/>
    <col min="9" max="9" width="4.42578125" style="25" customWidth="1"/>
    <col min="10" max="10" width="15" style="25" customWidth="1"/>
    <col min="11" max="12" width="28.5703125" style="25" customWidth="1"/>
    <col min="13" max="16384" width="8.85546875" style="25"/>
  </cols>
  <sheetData>
    <row r="1" spans="1:10" s="59" customFormat="1" ht="24" customHeight="1" x14ac:dyDescent="0.2">
      <c r="B1" s="335"/>
      <c r="C1" s="335"/>
      <c r="D1" s="335"/>
      <c r="E1" s="335"/>
      <c r="F1" s="335"/>
      <c r="G1" s="335"/>
      <c r="H1" s="335"/>
    </row>
    <row r="2" spans="1:10" ht="47.25" customHeight="1" x14ac:dyDescent="0.2">
      <c r="B2" s="358" t="s">
        <v>190</v>
      </c>
      <c r="C2" s="340"/>
      <c r="D2" s="340"/>
      <c r="E2" s="340"/>
      <c r="F2" s="340"/>
      <c r="G2" s="340"/>
      <c r="H2" s="341"/>
    </row>
    <row r="3" spans="1:10" ht="15" customHeight="1" x14ac:dyDescent="0.2">
      <c r="B3" s="273" t="s">
        <v>0</v>
      </c>
      <c r="C3" s="342" t="s">
        <v>88</v>
      </c>
      <c r="D3" s="342" t="s">
        <v>18</v>
      </c>
      <c r="E3" s="370"/>
      <c r="F3" s="372" t="s">
        <v>304</v>
      </c>
      <c r="G3" s="408"/>
      <c r="H3" s="410" t="s">
        <v>191</v>
      </c>
    </row>
    <row r="4" spans="1:10" ht="15" customHeight="1" x14ac:dyDescent="0.2">
      <c r="B4" s="263"/>
      <c r="C4" s="346"/>
      <c r="D4" s="346"/>
      <c r="E4" s="371"/>
      <c r="F4" s="114" t="s">
        <v>154</v>
      </c>
      <c r="G4" s="111" t="s">
        <v>155</v>
      </c>
      <c r="H4" s="351"/>
    </row>
    <row r="5" spans="1:10" s="64" customFormat="1" ht="12" customHeight="1" x14ac:dyDescent="0.2">
      <c r="A5" s="59"/>
      <c r="B5" s="2">
        <v>1</v>
      </c>
      <c r="C5" s="106">
        <v>2</v>
      </c>
      <c r="D5" s="332">
        <v>3</v>
      </c>
      <c r="E5" s="333"/>
      <c r="F5" s="106">
        <v>4</v>
      </c>
      <c r="G5" s="118">
        <v>5</v>
      </c>
      <c r="H5" s="92">
        <v>6</v>
      </c>
      <c r="I5" s="25"/>
    </row>
    <row r="6" spans="1:10" ht="25.15" customHeight="1" x14ac:dyDescent="0.2">
      <c r="B6" s="2" t="s">
        <v>1</v>
      </c>
      <c r="C6" s="90"/>
      <c r="D6" s="353"/>
      <c r="E6" s="374"/>
      <c r="F6" s="119"/>
      <c r="G6" s="119"/>
      <c r="H6" s="135"/>
      <c r="J6" s="63"/>
    </row>
    <row r="7" spans="1:10" ht="25.15" customHeight="1" x14ac:dyDescent="0.2">
      <c r="B7" s="2" t="s">
        <v>2</v>
      </c>
      <c r="C7" s="90"/>
      <c r="D7" s="353"/>
      <c r="E7" s="374"/>
      <c r="F7" s="119"/>
      <c r="G7" s="119"/>
      <c r="H7" s="135"/>
      <c r="J7" s="63"/>
    </row>
    <row r="8" spans="1:10" ht="25.15" customHeight="1" x14ac:dyDescent="0.2">
      <c r="B8" s="2" t="s">
        <v>3</v>
      </c>
      <c r="C8" s="90"/>
      <c r="D8" s="353"/>
      <c r="E8" s="374"/>
      <c r="F8" s="119"/>
      <c r="G8" s="119"/>
      <c r="H8" s="135"/>
      <c r="J8" s="63"/>
    </row>
    <row r="9" spans="1:10" ht="25.15" customHeight="1" x14ac:dyDescent="0.2">
      <c r="B9" s="366" t="s">
        <v>196</v>
      </c>
      <c r="C9" s="367"/>
      <c r="D9" s="388" t="str">
        <f>IF(D6&amp;D7&amp;D8="","",N(D6)+N(D7)+N(D8))</f>
        <v/>
      </c>
      <c r="E9" s="389" t="e">
        <f>IF(E6&amp;E7&amp;E8&amp;#REF!="","",N(E6)+N(E7)+N(E8)+N(#REF!))</f>
        <v>#REF!</v>
      </c>
      <c r="F9" s="51" t="str">
        <f>IF(F6&amp;F7&amp;F8="","",N(F6)+N(F7)+N(F8))</f>
        <v/>
      </c>
      <c r="G9" s="51" t="str">
        <f>IF(G6&amp;G7&amp;G8="","",N(G6)+N(G7)+N(G8))</f>
        <v/>
      </c>
      <c r="H9" s="136" t="str">
        <f>IF(Dohodak_4_1_4&amp;Dohodak_5="","",IF(N(Dohodak_5)=0,0,N(Dohodak_4_1_4)/N(Dohodak_5)))</f>
        <v/>
      </c>
    </row>
    <row r="10" spans="1:10" ht="6" customHeight="1" x14ac:dyDescent="0.2"/>
    <row r="11" spans="1:10" ht="25.9" customHeight="1" x14ac:dyDescent="0.2">
      <c r="B11" s="339" t="s">
        <v>192</v>
      </c>
      <c r="C11" s="340"/>
      <c r="D11" s="340"/>
      <c r="E11" s="340"/>
      <c r="F11" s="340"/>
      <c r="G11" s="340"/>
      <c r="H11" s="341"/>
    </row>
    <row r="12" spans="1:10" ht="10.15" customHeight="1" x14ac:dyDescent="0.2">
      <c r="B12" s="262" t="s">
        <v>0</v>
      </c>
      <c r="C12" s="344" t="s">
        <v>22</v>
      </c>
      <c r="D12" s="342" t="s">
        <v>193</v>
      </c>
      <c r="E12" s="370"/>
      <c r="F12" s="116" t="s">
        <v>26</v>
      </c>
      <c r="G12" s="348" t="s">
        <v>18</v>
      </c>
      <c r="H12" s="350" t="s">
        <v>303</v>
      </c>
      <c r="J12" s="368" t="s">
        <v>275</v>
      </c>
    </row>
    <row r="13" spans="1:10" ht="10.15" customHeight="1" x14ac:dyDescent="0.2">
      <c r="B13" s="262"/>
      <c r="C13" s="344"/>
      <c r="D13" s="344"/>
      <c r="E13" s="409"/>
      <c r="F13" s="113" t="s">
        <v>28</v>
      </c>
      <c r="G13" s="348"/>
      <c r="H13" s="350"/>
      <c r="J13" s="369"/>
    </row>
    <row r="14" spans="1:10" ht="10.15" customHeight="1" x14ac:dyDescent="0.2">
      <c r="B14" s="263"/>
      <c r="C14" s="346"/>
      <c r="D14" s="346"/>
      <c r="E14" s="371"/>
      <c r="F14" s="114" t="s">
        <v>151</v>
      </c>
      <c r="G14" s="349"/>
      <c r="H14" s="351"/>
      <c r="J14" s="369"/>
    </row>
    <row r="15" spans="1:10" s="64" customFormat="1" ht="12" customHeight="1" x14ac:dyDescent="0.2">
      <c r="A15" s="59"/>
      <c r="B15" s="2">
        <v>1</v>
      </c>
      <c r="C15" s="106">
        <v>2</v>
      </c>
      <c r="D15" s="332">
        <v>3</v>
      </c>
      <c r="E15" s="333"/>
      <c r="F15" s="106">
        <v>4</v>
      </c>
      <c r="G15" s="118" t="s">
        <v>80</v>
      </c>
      <c r="H15" s="92">
        <v>6</v>
      </c>
      <c r="I15" s="25"/>
      <c r="J15" s="180">
        <v>7</v>
      </c>
    </row>
    <row r="16" spans="1:10" ht="25.15" customHeight="1" x14ac:dyDescent="0.2">
      <c r="B16" s="2" t="s">
        <v>1</v>
      </c>
      <c r="C16" s="90"/>
      <c r="D16" s="353"/>
      <c r="E16" s="374"/>
      <c r="F16" s="119"/>
      <c r="G16" s="142" t="str">
        <f>IF(D16&amp;F16="","",N(D16)-N(F16))</f>
        <v/>
      </c>
      <c r="H16" s="76"/>
      <c r="J16" s="181"/>
    </row>
    <row r="17" spans="1:10" ht="25.15" customHeight="1" x14ac:dyDescent="0.2">
      <c r="B17" s="2" t="s">
        <v>2</v>
      </c>
      <c r="C17" s="90"/>
      <c r="D17" s="353"/>
      <c r="E17" s="374"/>
      <c r="F17" s="119"/>
      <c r="G17" s="142" t="str">
        <f>IF(D17&amp;F17="","",N(D17)-N(F17))</f>
        <v/>
      </c>
      <c r="H17" s="76"/>
      <c r="J17" s="181"/>
    </row>
    <row r="18" spans="1:10" ht="25.15" customHeight="1" x14ac:dyDescent="0.2">
      <c r="B18" s="2" t="s">
        <v>3</v>
      </c>
      <c r="C18" s="90"/>
      <c r="D18" s="353"/>
      <c r="E18" s="374"/>
      <c r="F18" s="119"/>
      <c r="G18" s="142" t="str">
        <f>IF(D18&amp;F18="","",N(D18)-N(F18))</f>
        <v/>
      </c>
      <c r="H18" s="76"/>
      <c r="J18" s="181"/>
    </row>
    <row r="19" spans="1:10" ht="25.15" customHeight="1" x14ac:dyDescent="0.2">
      <c r="B19" s="2" t="s">
        <v>4</v>
      </c>
      <c r="C19" s="90"/>
      <c r="D19" s="353"/>
      <c r="E19" s="374"/>
      <c r="F19" s="119"/>
      <c r="G19" s="142" t="str">
        <f>IF(D19&amp;F19="","",N(D19)-N(F19))</f>
        <v/>
      </c>
      <c r="H19" s="76"/>
      <c r="J19" s="181"/>
    </row>
    <row r="20" spans="1:10" ht="25.15" customHeight="1" x14ac:dyDescent="0.2">
      <c r="B20" s="2" t="s">
        <v>5</v>
      </c>
      <c r="C20" s="90"/>
      <c r="D20" s="353"/>
      <c r="E20" s="374"/>
      <c r="F20" s="119"/>
      <c r="G20" s="142" t="str">
        <f>IF(D20&amp;F20="","",N(D20)-N(F20))</f>
        <v/>
      </c>
      <c r="H20" s="76"/>
      <c r="J20" s="181"/>
    </row>
    <row r="21" spans="1:10" ht="25.15" customHeight="1" x14ac:dyDescent="0.2">
      <c r="B21" s="355" t="s">
        <v>178</v>
      </c>
      <c r="C21" s="356"/>
      <c r="D21" s="357"/>
      <c r="E21" s="357"/>
      <c r="F21" s="357"/>
      <c r="G21" s="51" t="str">
        <f>IF(G16&amp;G17&amp;G18&amp;G19&amp;G20="","",N(G16)+N(G17)+N(G18)+N(G19)+N(G20))</f>
        <v/>
      </c>
      <c r="H21" s="51" t="str">
        <f>IF(H16&amp;H17&amp;H18&amp;H19&amp;H20="","",N(H16)+N(H17)+N(H18)+N(H19)+N(H20))</f>
        <v/>
      </c>
      <c r="J21" s="136" t="str">
        <f>IF(Dohodak_4_1_5&amp;Dohodak_5="","",IF(N(Dohodak_5)=0,0,N(Dohodak_4_1_5)/N(Dohodak_5)))</f>
        <v/>
      </c>
    </row>
    <row r="22" spans="1:10" ht="6" customHeight="1" x14ac:dyDescent="0.2"/>
    <row r="23" spans="1:10" ht="33.75" customHeight="1" x14ac:dyDescent="0.2">
      <c r="B23" s="358" t="s">
        <v>201</v>
      </c>
      <c r="C23" s="340"/>
      <c r="D23" s="340"/>
      <c r="E23" s="340"/>
      <c r="F23" s="340"/>
      <c r="G23" s="340"/>
      <c r="H23" s="341"/>
    </row>
    <row r="24" spans="1:10" ht="15" customHeight="1" x14ac:dyDescent="0.2">
      <c r="B24" s="273" t="s">
        <v>0</v>
      </c>
      <c r="C24" s="342" t="s">
        <v>88</v>
      </c>
      <c r="D24" s="342" t="s">
        <v>18</v>
      </c>
      <c r="E24" s="370"/>
      <c r="F24" s="372" t="s">
        <v>304</v>
      </c>
      <c r="G24" s="408"/>
      <c r="H24" s="410" t="s">
        <v>199</v>
      </c>
    </row>
    <row r="25" spans="1:10" ht="15" customHeight="1" x14ac:dyDescent="0.2">
      <c r="B25" s="263"/>
      <c r="C25" s="346"/>
      <c r="D25" s="346"/>
      <c r="E25" s="371"/>
      <c r="F25" s="114" t="s">
        <v>154</v>
      </c>
      <c r="G25" s="111" t="s">
        <v>155</v>
      </c>
      <c r="H25" s="351"/>
    </row>
    <row r="26" spans="1:10" s="64" customFormat="1" ht="12" customHeight="1" x14ac:dyDescent="0.2">
      <c r="A26" s="59"/>
      <c r="B26" s="2">
        <v>1</v>
      </c>
      <c r="C26" s="106">
        <v>2</v>
      </c>
      <c r="D26" s="332">
        <v>3</v>
      </c>
      <c r="E26" s="333"/>
      <c r="F26" s="106">
        <v>4</v>
      </c>
      <c r="G26" s="118">
        <v>5</v>
      </c>
      <c r="H26" s="92">
        <v>6</v>
      </c>
      <c r="I26" s="25"/>
    </row>
    <row r="27" spans="1:10" ht="25.15" customHeight="1" x14ac:dyDescent="0.2">
      <c r="B27" s="2" t="s">
        <v>1</v>
      </c>
      <c r="C27" s="90"/>
      <c r="D27" s="353"/>
      <c r="E27" s="374"/>
      <c r="F27" s="119"/>
      <c r="G27" s="119"/>
      <c r="H27" s="135"/>
      <c r="J27" s="63"/>
    </row>
    <row r="28" spans="1:10" ht="25.15" customHeight="1" x14ac:dyDescent="0.2">
      <c r="B28" s="2" t="s">
        <v>2</v>
      </c>
      <c r="C28" s="90"/>
      <c r="D28" s="353"/>
      <c r="E28" s="374"/>
      <c r="F28" s="119"/>
      <c r="G28" s="119"/>
      <c r="H28" s="135"/>
      <c r="J28" s="63"/>
    </row>
    <row r="29" spans="1:10" ht="25.15" customHeight="1" x14ac:dyDescent="0.2">
      <c r="B29" s="2" t="s">
        <v>3</v>
      </c>
      <c r="C29" s="90"/>
      <c r="D29" s="353"/>
      <c r="E29" s="374"/>
      <c r="F29" s="119"/>
      <c r="G29" s="119"/>
      <c r="H29" s="135"/>
      <c r="J29" s="63"/>
    </row>
    <row r="30" spans="1:10" ht="25.15" customHeight="1" x14ac:dyDescent="0.2">
      <c r="B30" s="366" t="s">
        <v>197</v>
      </c>
      <c r="C30" s="367"/>
      <c r="D30" s="388" t="str">
        <f>IF(D27&amp;D28&amp;D29="","",N(D27)+N(D28)+N(D29))</f>
        <v/>
      </c>
      <c r="E30" s="389" t="e">
        <f>IF(E27&amp;E28&amp;E29&amp;#REF!="","",N(E27)+N(E28)+N(E29)+N(#REF!))</f>
        <v>#REF!</v>
      </c>
      <c r="F30" s="51" t="str">
        <f>IF(F27&amp;F28&amp;F29="","",N(F27)+N(F28)+N(F29))</f>
        <v/>
      </c>
      <c r="G30" s="51" t="str">
        <f>IF(G27&amp;G28&amp;G29="","",N(G27)+N(G28)+N(G29))</f>
        <v/>
      </c>
      <c r="H30" s="136" t="str">
        <f>IF(Dohodak_4_1_6&amp;Dohodak_5="","",IF(N(Dohodak_5)=0,0,N(Dohodak_4_1_6)/N(Dohodak_5)))</f>
        <v/>
      </c>
    </row>
    <row r="31" spans="1:10" ht="6" customHeight="1" x14ac:dyDescent="0.2"/>
    <row r="32" spans="1:10" ht="25.5" customHeight="1" x14ac:dyDescent="0.2">
      <c r="B32" s="396" t="s">
        <v>880</v>
      </c>
      <c r="C32" s="397"/>
      <c r="D32" s="397"/>
      <c r="E32" s="398"/>
      <c r="F32" s="392" t="s">
        <v>18</v>
      </c>
      <c r="G32" s="394" t="s">
        <v>304</v>
      </c>
      <c r="H32" s="395"/>
    </row>
    <row r="33" spans="1:12" ht="25.5" customHeight="1" x14ac:dyDescent="0.2">
      <c r="B33" s="399"/>
      <c r="C33" s="400"/>
      <c r="D33" s="400"/>
      <c r="E33" s="401"/>
      <c r="F33" s="393"/>
      <c r="G33" s="137" t="s">
        <v>154</v>
      </c>
      <c r="H33" s="138" t="s">
        <v>155</v>
      </c>
    </row>
    <row r="34" spans="1:12" ht="25.5" customHeight="1" x14ac:dyDescent="0.2">
      <c r="B34" s="402"/>
      <c r="C34" s="403"/>
      <c r="D34" s="403"/>
      <c r="E34" s="404"/>
      <c r="F34" s="51" t="str">
        <f>IF(Dohodak_4_1_1&amp;Dohodak_4_1_2&amp;Dohodak_4_1_3&amp;Dohodak_4_1_4&amp;Dohodak_4_1_5&amp;Dohodak_4_1_6="","",N(Dohodak_4_1_1)+N(Dohodak_4_1_2)+N(Dohodak_4_1_3)+N(Dohodak_4_1_4)+N(Dohodak_4_1_5)+N(Dohodak_4_1_6))</f>
        <v/>
      </c>
      <c r="G34" s="51" t="str">
        <f>IF(Porez_4_1_1&amp;Porez_4_1_2&amp;Tuzemni_4_1_3&amp;Tuzemni_4_1_4&amp;Porez_4_1_5&amp;Tuzemni_4_1_6="","",N(Porez_4_1_1)+N(Porez_4_1_2)+N(Tuzemni_4_1_3)+N(Tuzemni_4_1_4)+N(Porez_4_1_5)+N(Tuzemni_4_1_6))</f>
        <v/>
      </c>
      <c r="H34" s="51" t="str">
        <f>IF(Inozemni_4_1_3&amp;Inozemni_4_1_4&amp;Inozemni_4_1_6="","",N(Inozemni_4_1_3)+N(Inozemni_4_1_4)+N(Inozemni_4_1_6))</f>
        <v/>
      </c>
    </row>
    <row r="35" spans="1:12" ht="6" customHeight="1" x14ac:dyDescent="0.2"/>
    <row r="36" spans="1:12" ht="36.6" customHeight="1" x14ac:dyDescent="0.2">
      <c r="B36" s="405" t="s">
        <v>202</v>
      </c>
      <c r="C36" s="406"/>
      <c r="D36" s="406"/>
      <c r="E36" s="406"/>
      <c r="F36" s="406"/>
      <c r="G36" s="406"/>
      <c r="H36" s="407"/>
    </row>
    <row r="37" spans="1:12" ht="28.9" customHeight="1" x14ac:dyDescent="0.2">
      <c r="B37" s="109" t="s">
        <v>0</v>
      </c>
      <c r="C37" s="348" t="s">
        <v>24</v>
      </c>
      <c r="D37" s="348"/>
      <c r="E37" s="348" t="s">
        <v>198</v>
      </c>
      <c r="F37" s="348"/>
      <c r="G37" s="348" t="s">
        <v>200</v>
      </c>
      <c r="H37" s="350"/>
    </row>
    <row r="38" spans="1:12" s="64" customFormat="1" ht="13.15" customHeight="1" x14ac:dyDescent="0.2">
      <c r="A38" s="59"/>
      <c r="B38" s="109" t="s">
        <v>111</v>
      </c>
      <c r="C38" s="375" t="s">
        <v>112</v>
      </c>
      <c r="D38" s="382"/>
      <c r="E38" s="375" t="s">
        <v>113</v>
      </c>
      <c r="F38" s="376"/>
      <c r="G38" s="390" t="s">
        <v>114</v>
      </c>
      <c r="H38" s="391"/>
      <c r="I38" s="25"/>
    </row>
    <row r="39" spans="1:12" ht="25.15" customHeight="1" x14ac:dyDescent="0.2">
      <c r="B39" s="2" t="s">
        <v>1</v>
      </c>
      <c r="C39" s="377"/>
      <c r="D39" s="377"/>
      <c r="E39" s="378"/>
      <c r="F39" s="379"/>
      <c r="G39" s="380" t="str">
        <f>IF(Iznos_4_1_8_1="","",IF(Dohodak_5="",0,Iznos_4_1_8_1/Dohodak_5))</f>
        <v/>
      </c>
      <c r="H39" s="381"/>
    </row>
    <row r="40" spans="1:12" ht="25.15" customHeight="1" x14ac:dyDescent="0.2">
      <c r="B40" s="8" t="s">
        <v>2</v>
      </c>
      <c r="C40" s="385"/>
      <c r="D40" s="385"/>
      <c r="E40" s="386"/>
      <c r="F40" s="387"/>
      <c r="G40" s="380" t="str">
        <f>IF(Iznos_4_1_8_2="","",IF(Dohodak_5="",0,Iznos_4_1_8_2/Dohodak_5))</f>
        <v/>
      </c>
      <c r="H40" s="381"/>
    </row>
    <row r="41" spans="1:12" ht="6" customHeight="1" x14ac:dyDescent="0.2"/>
    <row r="42" spans="1:12" s="24" customFormat="1" ht="10.5" customHeight="1" x14ac:dyDescent="0.25">
      <c r="B42" s="383" t="s">
        <v>203</v>
      </c>
      <c r="C42" s="383"/>
      <c r="D42" s="383"/>
      <c r="E42" s="383"/>
      <c r="F42" s="383"/>
      <c r="G42" s="383"/>
      <c r="H42" s="383"/>
      <c r="I42" s="132"/>
      <c r="J42" s="132"/>
      <c r="K42" s="132"/>
      <c r="L42" s="132"/>
    </row>
    <row r="43" spans="1:12" s="24" customFormat="1" ht="10.5" customHeight="1" x14ac:dyDescent="0.25">
      <c r="B43" s="384" t="s">
        <v>204</v>
      </c>
      <c r="C43" s="384"/>
      <c r="D43" s="384"/>
      <c r="E43" s="384"/>
      <c r="F43" s="384"/>
      <c r="G43" s="384"/>
      <c r="H43" s="384"/>
      <c r="I43" s="132"/>
      <c r="J43" s="132"/>
      <c r="K43" s="132"/>
      <c r="L43" s="132"/>
    </row>
    <row r="44" spans="1:12" ht="24" customHeight="1" x14ac:dyDescent="0.2">
      <c r="B44" s="359"/>
      <c r="C44" s="359"/>
      <c r="D44" s="359"/>
      <c r="E44" s="359"/>
      <c r="F44" s="359"/>
      <c r="G44" s="359"/>
      <c r="H44" s="359"/>
    </row>
  </sheetData>
  <sheetProtection algorithmName="SHA-512" hashValue="mLXrwc8VdrxMWscB1N9/tzeZ13ExqDJ1Cczk4cIiOCEPaPcGWlm6lfJlz+hM+gDoeFYbNprawdMrNHIsnBCsGg==" saltValue="RSQs1WUMm3ln72bvlVy7dQ==" spinCount="100000" sheet="1" objects="1" scenarios="1"/>
  <protectedRanges>
    <protectedRange sqref="C16:F20 C6:H8 H16:H20 C39:F40 C27:H29" name="Raspon1"/>
  </protectedRanges>
  <mergeCells count="58">
    <mergeCell ref="J12:J14"/>
    <mergeCell ref="F3:G3"/>
    <mergeCell ref="B9:C9"/>
    <mergeCell ref="D9:E9"/>
    <mergeCell ref="B23:H23"/>
    <mergeCell ref="B3:B4"/>
    <mergeCell ref="C3:C4"/>
    <mergeCell ref="H3:H4"/>
    <mergeCell ref="D24:E25"/>
    <mergeCell ref="F24:G24"/>
    <mergeCell ref="D6:E6"/>
    <mergeCell ref="B11:H11"/>
    <mergeCell ref="B12:B14"/>
    <mergeCell ref="C12:C14"/>
    <mergeCell ref="D12:E14"/>
    <mergeCell ref="G12:G14"/>
    <mergeCell ref="H12:H14"/>
    <mergeCell ref="H24:H25"/>
    <mergeCell ref="B30:C30"/>
    <mergeCell ref="D30:E30"/>
    <mergeCell ref="D18:E18"/>
    <mergeCell ref="G38:H38"/>
    <mergeCell ref="F32:F33"/>
    <mergeCell ref="D26:E26"/>
    <mergeCell ref="D27:E27"/>
    <mergeCell ref="D28:E28"/>
    <mergeCell ref="D29:E29"/>
    <mergeCell ref="G32:H32"/>
    <mergeCell ref="B32:E34"/>
    <mergeCell ref="B36:H36"/>
    <mergeCell ref="B24:B25"/>
    <mergeCell ref="B21:F21"/>
    <mergeCell ref="D20:E20"/>
    <mergeCell ref="C24:C25"/>
    <mergeCell ref="B44:H44"/>
    <mergeCell ref="G37:H37"/>
    <mergeCell ref="E37:F37"/>
    <mergeCell ref="C37:D37"/>
    <mergeCell ref="E38:F38"/>
    <mergeCell ref="C39:D39"/>
    <mergeCell ref="E39:F39"/>
    <mergeCell ref="G39:H39"/>
    <mergeCell ref="C38:D38"/>
    <mergeCell ref="B42:H42"/>
    <mergeCell ref="B43:H43"/>
    <mergeCell ref="C40:D40"/>
    <mergeCell ref="E40:F40"/>
    <mergeCell ref="G40:H40"/>
    <mergeCell ref="B2:H2"/>
    <mergeCell ref="B1:H1"/>
    <mergeCell ref="D19:E19"/>
    <mergeCell ref="D3:E4"/>
    <mergeCell ref="D15:E15"/>
    <mergeCell ref="D16:E16"/>
    <mergeCell ref="D7:E7"/>
    <mergeCell ref="D5:E5"/>
    <mergeCell ref="D8:E8"/>
    <mergeCell ref="D17:E17"/>
  </mergeCells>
  <printOptions horizontalCentered="1"/>
  <pageMargins left="0.39370078740157483" right="0.39370078740157483" top="0.47244094488188981" bottom="0.47244094488188981" header="0" footer="0.19685039370078741"/>
  <pageSetup paperSize="9" scale="95" orientation="portrait" r:id="rId1"/>
  <headerFooter>
    <oddFooter>&amp;L&amp;"Arial,Uobičajeno"&amp;8          DOH 2024&amp;C&amp;"Arial,Uobičajeno"&amp;8RRiF-ov obrazac  ©  rrif.hr&amp;R&amp;"Arial,Uobičajeno"&amp;8Stranica 3          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95"/>
  <sheetViews>
    <sheetView zoomScaleNormal="100" workbookViewId="0"/>
  </sheetViews>
  <sheetFormatPr defaultColWidth="8.85546875" defaultRowHeight="14.25" x14ac:dyDescent="0.2"/>
  <cols>
    <col min="1" max="1" width="4.5703125" style="59" customWidth="1"/>
    <col min="2" max="2" width="2.42578125" style="25" customWidth="1"/>
    <col min="3" max="3" width="22.85546875" style="25" customWidth="1"/>
    <col min="4" max="8" width="14.85546875" style="25" customWidth="1"/>
    <col min="9" max="9" width="4.42578125" style="25" customWidth="1"/>
    <col min="10" max="16384" width="8.85546875" style="25"/>
  </cols>
  <sheetData>
    <row r="1" spans="1:9" s="5" customFormat="1" ht="24" customHeight="1" x14ac:dyDescent="0.25">
      <c r="B1" s="159"/>
      <c r="C1" s="159"/>
      <c r="D1" s="159"/>
      <c r="E1" s="159"/>
      <c r="F1" s="159"/>
      <c r="G1" s="159"/>
      <c r="H1" s="159"/>
      <c r="I1" s="159"/>
    </row>
    <row r="2" spans="1:9" s="59" customFormat="1" ht="14.45" customHeight="1" x14ac:dyDescent="0.2">
      <c r="H2" s="31" t="s">
        <v>208</v>
      </c>
    </row>
    <row r="3" spans="1:9" ht="25.5" customHeight="1" x14ac:dyDescent="0.2">
      <c r="B3" s="336" t="s">
        <v>205</v>
      </c>
      <c r="C3" s="337"/>
      <c r="D3" s="337"/>
      <c r="E3" s="337"/>
      <c r="F3" s="337"/>
      <c r="G3" s="337"/>
      <c r="H3" s="338"/>
    </row>
    <row r="4" spans="1:9" ht="6" customHeight="1" x14ac:dyDescent="0.2"/>
    <row r="5" spans="1:9" s="66" customFormat="1" ht="25.5" customHeight="1" x14ac:dyDescent="0.25">
      <c r="A5" s="60"/>
      <c r="B5" s="336" t="s">
        <v>206</v>
      </c>
      <c r="C5" s="337"/>
      <c r="D5" s="337"/>
      <c r="E5" s="337"/>
      <c r="F5" s="337"/>
      <c r="G5" s="337"/>
      <c r="H5" s="338"/>
    </row>
    <row r="6" spans="1:9" s="24" customFormat="1" ht="34.5" customHeight="1" x14ac:dyDescent="0.25">
      <c r="A6" s="60"/>
      <c r="B6" s="96" t="s">
        <v>0</v>
      </c>
      <c r="C6" s="123" t="s">
        <v>207</v>
      </c>
      <c r="D6" s="123" t="s">
        <v>81</v>
      </c>
      <c r="E6" s="123" t="s">
        <v>82</v>
      </c>
      <c r="F6" s="123" t="s">
        <v>83</v>
      </c>
      <c r="G6" s="101" t="s">
        <v>18</v>
      </c>
      <c r="H6" s="124" t="s">
        <v>303</v>
      </c>
      <c r="I6" s="66"/>
    </row>
    <row r="7" spans="1:9" s="65" customFormat="1" ht="14.45" customHeight="1" x14ac:dyDescent="0.25">
      <c r="A7" s="60"/>
      <c r="B7" s="2">
        <v>1</v>
      </c>
      <c r="C7" s="100">
        <v>2</v>
      </c>
      <c r="D7" s="106">
        <v>3</v>
      </c>
      <c r="E7" s="106">
        <v>4</v>
      </c>
      <c r="F7" s="106">
        <v>5</v>
      </c>
      <c r="G7" s="112" t="s">
        <v>17</v>
      </c>
      <c r="H7" s="108">
        <v>7</v>
      </c>
      <c r="I7" s="66"/>
    </row>
    <row r="8" spans="1:9" s="4" customFormat="1" ht="36" customHeight="1" x14ac:dyDescent="0.25">
      <c r="A8" s="60"/>
      <c r="B8" s="3" t="s">
        <v>1</v>
      </c>
      <c r="C8" s="103" t="s">
        <v>211</v>
      </c>
      <c r="D8" s="119"/>
      <c r="E8" s="119"/>
      <c r="F8" s="119"/>
      <c r="G8" s="142" t="str">
        <f>IF(D8&amp;E8&amp;F8="","",N(D8)-N(E8)-N(F8))</f>
        <v/>
      </c>
      <c r="H8" s="76"/>
      <c r="I8" s="66"/>
    </row>
    <row r="9" spans="1:9" s="4" customFormat="1" ht="30" customHeight="1" x14ac:dyDescent="0.25">
      <c r="A9" s="60"/>
      <c r="B9" s="3" t="s">
        <v>2</v>
      </c>
      <c r="C9" s="103" t="s">
        <v>210</v>
      </c>
      <c r="D9" s="119"/>
      <c r="E9" s="119"/>
      <c r="F9" s="119"/>
      <c r="G9" s="142" t="str">
        <f t="shared" ref="G9:G16" si="0">IF(D9&amp;E9&amp;F9="","",N(D9)-N(E9)-N(F9))</f>
        <v/>
      </c>
      <c r="H9" s="76"/>
      <c r="I9" s="66"/>
    </row>
    <row r="10" spans="1:9" s="4" customFormat="1" ht="70.5" customHeight="1" x14ac:dyDescent="0.25">
      <c r="A10" s="60"/>
      <c r="B10" s="88" t="s">
        <v>3</v>
      </c>
      <c r="C10" s="102" t="s">
        <v>209</v>
      </c>
      <c r="D10" s="119"/>
      <c r="E10" s="119"/>
      <c r="F10" s="119"/>
      <c r="G10" s="142" t="str">
        <f t="shared" si="0"/>
        <v/>
      </c>
      <c r="H10" s="76"/>
      <c r="I10" s="66"/>
    </row>
    <row r="11" spans="1:9" s="4" customFormat="1" ht="36" customHeight="1" x14ac:dyDescent="0.25">
      <c r="A11" s="60"/>
      <c r="B11" s="3" t="s">
        <v>4</v>
      </c>
      <c r="C11" s="102" t="s">
        <v>84</v>
      </c>
      <c r="D11" s="119"/>
      <c r="E11" s="119"/>
      <c r="F11" s="119"/>
      <c r="G11" s="142" t="str">
        <f t="shared" si="0"/>
        <v/>
      </c>
      <c r="H11" s="76"/>
      <c r="I11" s="66"/>
    </row>
    <row r="12" spans="1:9" s="4" customFormat="1" ht="48" customHeight="1" x14ac:dyDescent="0.25">
      <c r="A12" s="60"/>
      <c r="B12" s="88" t="s">
        <v>5</v>
      </c>
      <c r="C12" s="102" t="s">
        <v>212</v>
      </c>
      <c r="D12" s="119"/>
      <c r="E12" s="119"/>
      <c r="F12" s="119"/>
      <c r="G12" s="142" t="str">
        <f t="shared" si="0"/>
        <v/>
      </c>
      <c r="H12" s="76"/>
      <c r="I12" s="66"/>
    </row>
    <row r="13" spans="1:9" s="4" customFormat="1" ht="48" customHeight="1" x14ac:dyDescent="0.25">
      <c r="A13" s="60"/>
      <c r="B13" s="88" t="s">
        <v>6</v>
      </c>
      <c r="C13" s="102" t="s">
        <v>213</v>
      </c>
      <c r="D13" s="119"/>
      <c r="E13" s="119"/>
      <c r="F13" s="72"/>
      <c r="G13" s="142" t="str">
        <f t="shared" si="0"/>
        <v/>
      </c>
      <c r="H13" s="76"/>
      <c r="I13" s="66"/>
    </row>
    <row r="14" spans="1:9" s="4" customFormat="1" ht="36" customHeight="1" x14ac:dyDescent="0.25">
      <c r="A14" s="60"/>
      <c r="B14" s="3" t="s">
        <v>7</v>
      </c>
      <c r="C14" s="102" t="s">
        <v>85</v>
      </c>
      <c r="D14" s="119"/>
      <c r="E14" s="119"/>
      <c r="F14" s="119"/>
      <c r="G14" s="142" t="str">
        <f t="shared" si="0"/>
        <v/>
      </c>
      <c r="H14" s="76"/>
      <c r="I14" s="66"/>
    </row>
    <row r="15" spans="1:9" s="4" customFormat="1" ht="36" customHeight="1" x14ac:dyDescent="0.25">
      <c r="A15" s="60"/>
      <c r="B15" s="3" t="s">
        <v>8</v>
      </c>
      <c r="C15" s="102" t="s">
        <v>214</v>
      </c>
      <c r="D15" s="119"/>
      <c r="E15" s="119"/>
      <c r="F15" s="72"/>
      <c r="G15" s="142" t="str">
        <f t="shared" si="0"/>
        <v/>
      </c>
      <c r="H15" s="76"/>
      <c r="I15" s="66"/>
    </row>
    <row r="16" spans="1:9" s="4" customFormat="1" ht="30" customHeight="1" x14ac:dyDescent="0.25">
      <c r="A16" s="60"/>
      <c r="B16" s="3" t="s">
        <v>165</v>
      </c>
      <c r="C16" s="102" t="s">
        <v>86</v>
      </c>
      <c r="D16" s="119"/>
      <c r="E16" s="119"/>
      <c r="F16" s="119"/>
      <c r="G16" s="142" t="str">
        <f t="shared" si="0"/>
        <v/>
      </c>
      <c r="H16" s="76"/>
      <c r="I16" s="66"/>
    </row>
    <row r="17" spans="1:9" s="4" customFormat="1" ht="30.6" customHeight="1" x14ac:dyDescent="0.25">
      <c r="A17" s="60"/>
      <c r="B17" s="424" t="s">
        <v>215</v>
      </c>
      <c r="C17" s="425"/>
      <c r="D17" s="425"/>
      <c r="E17" s="425"/>
      <c r="F17" s="427"/>
      <c r="G17" s="51" t="str">
        <f>IF(G8&amp;G9&amp;G10&amp;G11&amp;G12&amp;G13&amp;G14&amp;G15&amp;G16="","",N(G8)+N(G9)+N(G10)+N(G11)+N(G12)+N(G13)+N(G14)+N(G15)+N(G16))</f>
        <v/>
      </c>
      <c r="H17" s="51" t="str">
        <f>IF(H8&amp;H9&amp;H10&amp;H11&amp;H12&amp;H13&amp;H14&amp;H15&amp;H16="","",N(H8)+N(H9)+N(H10)+N(H11)+N(H12)+N(H13)+N(H14)+N(H15)+N(H16))</f>
        <v/>
      </c>
      <c r="I17" s="66"/>
    </row>
    <row r="18" spans="1:9" s="4" customFormat="1" ht="6" customHeight="1" x14ac:dyDescent="0.25">
      <c r="A18" s="60"/>
      <c r="G18" s="139"/>
      <c r="I18" s="66"/>
    </row>
    <row r="19" spans="1:9" s="66" customFormat="1" ht="33.75" customHeight="1" x14ac:dyDescent="0.25">
      <c r="A19" s="60"/>
      <c r="B19" s="426" t="s">
        <v>216</v>
      </c>
      <c r="C19" s="337"/>
      <c r="D19" s="337"/>
      <c r="E19" s="337"/>
      <c r="F19" s="337"/>
      <c r="G19" s="337"/>
      <c r="H19" s="338"/>
    </row>
    <row r="20" spans="1:9" s="24" customFormat="1" ht="15" customHeight="1" x14ac:dyDescent="0.25">
      <c r="A20" s="60"/>
      <c r="B20" s="273" t="s">
        <v>0</v>
      </c>
      <c r="C20" s="414" t="s">
        <v>87</v>
      </c>
      <c r="D20" s="415"/>
      <c r="E20" s="414" t="s">
        <v>18</v>
      </c>
      <c r="F20" s="415"/>
      <c r="G20" s="428" t="s">
        <v>304</v>
      </c>
      <c r="H20" s="429"/>
      <c r="I20" s="66"/>
    </row>
    <row r="21" spans="1:9" s="24" customFormat="1" ht="15" customHeight="1" x14ac:dyDescent="0.25">
      <c r="A21" s="60"/>
      <c r="B21" s="263"/>
      <c r="C21" s="416"/>
      <c r="D21" s="417"/>
      <c r="E21" s="416"/>
      <c r="F21" s="417"/>
      <c r="G21" s="117" t="s">
        <v>154</v>
      </c>
      <c r="H21" s="99" t="s">
        <v>155</v>
      </c>
      <c r="I21" s="66"/>
    </row>
    <row r="22" spans="1:9" s="65" customFormat="1" ht="11.45" customHeight="1" x14ac:dyDescent="0.25">
      <c r="A22" s="60"/>
      <c r="B22" s="2">
        <v>1</v>
      </c>
      <c r="C22" s="332">
        <v>2</v>
      </c>
      <c r="D22" s="352"/>
      <c r="E22" s="332">
        <v>4</v>
      </c>
      <c r="F22" s="352"/>
      <c r="G22" s="106">
        <v>5</v>
      </c>
      <c r="H22" s="92">
        <v>6</v>
      </c>
      <c r="I22" s="66"/>
    </row>
    <row r="23" spans="1:9" s="4" customFormat="1" ht="26.45" customHeight="1" x14ac:dyDescent="0.25">
      <c r="A23" s="60"/>
      <c r="B23" s="3" t="s">
        <v>1</v>
      </c>
      <c r="C23" s="412"/>
      <c r="D23" s="413"/>
      <c r="E23" s="353"/>
      <c r="F23" s="354"/>
      <c r="G23" s="119"/>
      <c r="H23" s="76"/>
      <c r="I23" s="66"/>
    </row>
    <row r="24" spans="1:9" s="4" customFormat="1" ht="27" customHeight="1" x14ac:dyDescent="0.25">
      <c r="A24" s="60"/>
      <c r="B24" s="3" t="s">
        <v>2</v>
      </c>
      <c r="C24" s="412"/>
      <c r="D24" s="413"/>
      <c r="E24" s="353"/>
      <c r="F24" s="354"/>
      <c r="G24" s="119"/>
      <c r="H24" s="76"/>
      <c r="I24" s="66"/>
    </row>
    <row r="25" spans="1:9" s="4" customFormat="1" ht="27" customHeight="1" x14ac:dyDescent="0.25">
      <c r="A25" s="60"/>
      <c r="B25" s="3" t="s">
        <v>3</v>
      </c>
      <c r="C25" s="412"/>
      <c r="D25" s="413"/>
      <c r="E25" s="353"/>
      <c r="F25" s="354"/>
      <c r="G25" s="119"/>
      <c r="H25" s="76"/>
      <c r="I25" s="66"/>
    </row>
    <row r="26" spans="1:9" s="4" customFormat="1" ht="27" customHeight="1" x14ac:dyDescent="0.25">
      <c r="A26" s="60"/>
      <c r="B26" s="3" t="s">
        <v>4</v>
      </c>
      <c r="C26" s="412"/>
      <c r="D26" s="413"/>
      <c r="E26" s="353"/>
      <c r="F26" s="354"/>
      <c r="G26" s="119"/>
      <c r="H26" s="76"/>
      <c r="I26" s="66"/>
    </row>
    <row r="27" spans="1:9" s="4" customFormat="1" ht="27" customHeight="1" x14ac:dyDescent="0.25">
      <c r="A27" s="60"/>
      <c r="B27" s="3" t="s">
        <v>5</v>
      </c>
      <c r="C27" s="412"/>
      <c r="D27" s="413"/>
      <c r="E27" s="420"/>
      <c r="F27" s="421"/>
      <c r="G27" s="119"/>
      <c r="H27" s="76"/>
      <c r="I27" s="66"/>
    </row>
    <row r="28" spans="1:9" s="4" customFormat="1" ht="27" customHeight="1" x14ac:dyDescent="0.25">
      <c r="A28" s="60"/>
      <c r="B28" s="32" t="s">
        <v>6</v>
      </c>
      <c r="C28" s="418"/>
      <c r="D28" s="419"/>
      <c r="E28" s="422"/>
      <c r="F28" s="423"/>
      <c r="G28" s="119"/>
      <c r="H28" s="76"/>
      <c r="I28" s="66"/>
    </row>
    <row r="29" spans="1:9" s="4" customFormat="1" ht="30.6" customHeight="1" x14ac:dyDescent="0.25">
      <c r="A29" s="60"/>
      <c r="B29" s="424" t="s">
        <v>217</v>
      </c>
      <c r="C29" s="425"/>
      <c r="D29" s="425"/>
      <c r="E29" s="388" t="str">
        <f>IF(E23&amp;E24&amp;E25&amp;E26&amp;E27&amp;E28="","",N(E23)+N(E24)+N(E25)+N(E26)+N(E27)+N(E28))</f>
        <v/>
      </c>
      <c r="F29" s="389" t="str">
        <f>IF(F20&amp;F21&amp;F22&amp;F23&amp;F24&amp;F25&amp;F26&amp;F27&amp;F28="","",N(F20)+N(F21)+N(F22)+N(F23)+N(F24)+N(F25)+N(F26)+N(F27)+N(F28))</f>
        <v/>
      </c>
      <c r="G29" s="51" t="str">
        <f>IF(G23&amp;G24&amp;G25&amp;G26&amp;G27&amp;G28="","",N(G23)+N(G24)+N(G25)+N(G26)+N(G27)+N(G28))</f>
        <v/>
      </c>
      <c r="H29" s="51" t="str">
        <f>IF(H23&amp;H24&amp;H25&amp;H26&amp;H27&amp;H28="","",N(H23)+N(H24)+N(H25)+N(H26)+N(H27)+N(H28))</f>
        <v/>
      </c>
      <c r="I29" s="66"/>
    </row>
    <row r="30" spans="1:9" ht="6" customHeight="1" x14ac:dyDescent="0.2"/>
    <row r="31" spans="1:9" ht="24" customHeight="1" x14ac:dyDescent="0.2">
      <c r="B31" s="396" t="s">
        <v>881</v>
      </c>
      <c r="C31" s="397"/>
      <c r="D31" s="397"/>
      <c r="E31" s="398"/>
      <c r="F31" s="392" t="s">
        <v>18</v>
      </c>
      <c r="G31" s="394" t="s">
        <v>304</v>
      </c>
      <c r="H31" s="395"/>
    </row>
    <row r="32" spans="1:9" ht="24" customHeight="1" x14ac:dyDescent="0.2">
      <c r="B32" s="399"/>
      <c r="C32" s="400"/>
      <c r="D32" s="400"/>
      <c r="E32" s="401"/>
      <c r="F32" s="393"/>
      <c r="G32" s="137" t="s">
        <v>154</v>
      </c>
      <c r="H32" s="138" t="s">
        <v>155</v>
      </c>
    </row>
    <row r="33" spans="1:8" ht="24" customHeight="1" x14ac:dyDescent="0.2">
      <c r="B33" s="402"/>
      <c r="C33" s="403"/>
      <c r="D33" s="403"/>
      <c r="E33" s="404"/>
      <c r="F33" s="51" t="str">
        <f>IF(Dohodak_4_2_1&amp;Dohodak_4_2_2="","",N(Dohodak_4_2_1)+N(Dohodak_4_2_2))</f>
        <v/>
      </c>
      <c r="G33" s="51" t="str">
        <f>IF(Porez_4_2_1&amp;Tuzemni_4_2_2="","",N(Porez_4_2_1)+N(Tuzemni_4_2_2))</f>
        <v/>
      </c>
      <c r="H33" s="51" t="str">
        <f>IF(Inozemni_4_2_2="","",N(Inozemni_4_2_2))</f>
        <v/>
      </c>
    </row>
    <row r="34" spans="1:8" s="4" customFormat="1" ht="24" customHeight="1" x14ac:dyDescent="0.25">
      <c r="A34" s="5"/>
      <c r="B34" s="411"/>
      <c r="C34" s="411"/>
      <c r="D34" s="411"/>
      <c r="E34" s="411"/>
      <c r="F34" s="411"/>
      <c r="G34" s="411"/>
      <c r="H34" s="120"/>
    </row>
    <row r="35" spans="1:8" s="4" customFormat="1" ht="12.75" x14ac:dyDescent="0.25">
      <c r="A35" s="5"/>
    </row>
    <row r="36" spans="1:8" s="4" customFormat="1" ht="12.75" x14ac:dyDescent="0.25">
      <c r="A36" s="5"/>
    </row>
    <row r="37" spans="1:8" s="4" customFormat="1" ht="12.75" x14ac:dyDescent="0.25">
      <c r="A37" s="5"/>
    </row>
    <row r="38" spans="1:8" s="4" customFormat="1" ht="12.75" x14ac:dyDescent="0.25">
      <c r="A38" s="5"/>
    </row>
    <row r="39" spans="1:8" s="4" customFormat="1" ht="12.75" x14ac:dyDescent="0.25">
      <c r="A39" s="5"/>
    </row>
    <row r="40" spans="1:8" s="4" customFormat="1" ht="12.75" x14ac:dyDescent="0.25">
      <c r="A40" s="5"/>
    </row>
    <row r="41" spans="1:8" s="4" customFormat="1" ht="12.75" x14ac:dyDescent="0.25">
      <c r="A41" s="5"/>
    </row>
    <row r="42" spans="1:8" s="4" customFormat="1" ht="12.75" x14ac:dyDescent="0.25">
      <c r="A42" s="5"/>
    </row>
    <row r="43" spans="1:8" s="4" customFormat="1" ht="12.75" x14ac:dyDescent="0.25">
      <c r="A43" s="5"/>
    </row>
    <row r="44" spans="1:8" s="4" customFormat="1" ht="12.75" x14ac:dyDescent="0.25">
      <c r="A44" s="5"/>
    </row>
    <row r="45" spans="1:8" s="4" customFormat="1" ht="12.75" x14ac:dyDescent="0.25">
      <c r="A45" s="5"/>
    </row>
    <row r="46" spans="1:8" s="4" customFormat="1" ht="12.75" x14ac:dyDescent="0.25">
      <c r="A46" s="5"/>
    </row>
    <row r="47" spans="1:8" s="4" customFormat="1" ht="12.75" x14ac:dyDescent="0.25">
      <c r="A47" s="5"/>
    </row>
    <row r="48" spans="1:8" s="4" customFormat="1" ht="12.75" x14ac:dyDescent="0.25">
      <c r="A48" s="5"/>
    </row>
    <row r="49" spans="1:1" s="4" customFormat="1" ht="12.75" x14ac:dyDescent="0.25">
      <c r="A49" s="5"/>
    </row>
    <row r="50" spans="1:1" s="4" customFormat="1" ht="12.75" x14ac:dyDescent="0.25">
      <c r="A50" s="5"/>
    </row>
    <row r="51" spans="1:1" s="4" customFormat="1" ht="12.75" x14ac:dyDescent="0.25">
      <c r="A51" s="5"/>
    </row>
    <row r="52" spans="1:1" s="4" customFormat="1" ht="12.75" x14ac:dyDescent="0.25">
      <c r="A52" s="5"/>
    </row>
    <row r="53" spans="1:1" s="4" customFormat="1" ht="12.75" x14ac:dyDescent="0.25">
      <c r="A53" s="5"/>
    </row>
    <row r="54" spans="1:1" s="4" customFormat="1" ht="12.75" x14ac:dyDescent="0.25">
      <c r="A54" s="5"/>
    </row>
    <row r="55" spans="1:1" s="4" customFormat="1" ht="12.75" x14ac:dyDescent="0.25">
      <c r="A55" s="5"/>
    </row>
    <row r="56" spans="1:1" s="4" customFormat="1" ht="12.75" x14ac:dyDescent="0.25">
      <c r="A56" s="5"/>
    </row>
    <row r="57" spans="1:1" s="4" customFormat="1" ht="12.75" x14ac:dyDescent="0.25">
      <c r="A57" s="5"/>
    </row>
    <row r="58" spans="1:1" s="4" customFormat="1" ht="12.75" x14ac:dyDescent="0.25">
      <c r="A58" s="5"/>
    </row>
    <row r="59" spans="1:1" s="4" customFormat="1" ht="12.75" x14ac:dyDescent="0.25">
      <c r="A59" s="5"/>
    </row>
    <row r="60" spans="1:1" s="4" customFormat="1" ht="12.75" x14ac:dyDescent="0.25">
      <c r="A60" s="5"/>
    </row>
    <row r="61" spans="1:1" s="4" customFormat="1" ht="12.75" x14ac:dyDescent="0.25">
      <c r="A61" s="5"/>
    </row>
    <row r="62" spans="1:1" s="4" customFormat="1" ht="12.75" x14ac:dyDescent="0.25">
      <c r="A62" s="5"/>
    </row>
    <row r="63" spans="1:1" s="4" customFormat="1" ht="12.75" x14ac:dyDescent="0.25">
      <c r="A63" s="5"/>
    </row>
    <row r="64" spans="1:1" s="4" customFormat="1" ht="12.75" x14ac:dyDescent="0.25">
      <c r="A64" s="5"/>
    </row>
    <row r="65" spans="1:1" s="4" customFormat="1" ht="12.75" x14ac:dyDescent="0.25">
      <c r="A65" s="5"/>
    </row>
    <row r="66" spans="1:1" s="4" customFormat="1" ht="12.75" x14ac:dyDescent="0.25">
      <c r="A66" s="5"/>
    </row>
    <row r="67" spans="1:1" s="4" customFormat="1" ht="12.75" x14ac:dyDescent="0.25">
      <c r="A67" s="5"/>
    </row>
    <row r="68" spans="1:1" s="4" customFormat="1" ht="12.75" x14ac:dyDescent="0.25">
      <c r="A68" s="5"/>
    </row>
    <row r="69" spans="1:1" s="4" customFormat="1" ht="12.75" x14ac:dyDescent="0.25">
      <c r="A69" s="5"/>
    </row>
    <row r="70" spans="1:1" s="4" customFormat="1" ht="12.75" x14ac:dyDescent="0.25">
      <c r="A70" s="5"/>
    </row>
    <row r="71" spans="1:1" s="4" customFormat="1" ht="12.75" x14ac:dyDescent="0.25">
      <c r="A71" s="5"/>
    </row>
    <row r="72" spans="1:1" s="4" customFormat="1" ht="12.75" x14ac:dyDescent="0.25">
      <c r="A72" s="5"/>
    </row>
    <row r="73" spans="1:1" s="4" customFormat="1" ht="12.75" x14ac:dyDescent="0.25">
      <c r="A73" s="5"/>
    </row>
    <row r="74" spans="1:1" s="4" customFormat="1" ht="12.75" x14ac:dyDescent="0.25">
      <c r="A74" s="5"/>
    </row>
    <row r="75" spans="1:1" s="4" customFormat="1" ht="12.75" x14ac:dyDescent="0.25">
      <c r="A75" s="5"/>
    </row>
    <row r="76" spans="1:1" s="4" customFormat="1" ht="12.75" x14ac:dyDescent="0.25">
      <c r="A76" s="5"/>
    </row>
    <row r="77" spans="1:1" s="4" customFormat="1" ht="12.75" x14ac:dyDescent="0.25">
      <c r="A77" s="5"/>
    </row>
    <row r="78" spans="1:1" s="4" customFormat="1" ht="12.75" x14ac:dyDescent="0.25">
      <c r="A78" s="5"/>
    </row>
    <row r="79" spans="1:1" s="4" customFormat="1" ht="12.75" x14ac:dyDescent="0.25">
      <c r="A79" s="5"/>
    </row>
    <row r="80" spans="1:1" s="4" customFormat="1" ht="12.75" x14ac:dyDescent="0.25">
      <c r="A80" s="5"/>
    </row>
    <row r="81" spans="1:1" s="4" customFormat="1" ht="12.75" x14ac:dyDescent="0.25">
      <c r="A81" s="5"/>
    </row>
    <row r="82" spans="1:1" s="4" customFormat="1" ht="12.75" x14ac:dyDescent="0.25">
      <c r="A82" s="5"/>
    </row>
    <row r="83" spans="1:1" s="4" customFormat="1" ht="12.75" x14ac:dyDescent="0.25">
      <c r="A83" s="5"/>
    </row>
    <row r="84" spans="1:1" s="4" customFormat="1" ht="12.75" x14ac:dyDescent="0.25">
      <c r="A84" s="5"/>
    </row>
    <row r="85" spans="1:1" s="4" customFormat="1" ht="12.75" x14ac:dyDescent="0.25">
      <c r="A85" s="5"/>
    </row>
    <row r="86" spans="1:1" s="4" customFormat="1" ht="12.75" x14ac:dyDescent="0.25">
      <c r="A86" s="5"/>
    </row>
    <row r="87" spans="1:1" s="4" customFormat="1" ht="12.75" x14ac:dyDescent="0.25">
      <c r="A87" s="5"/>
    </row>
    <row r="88" spans="1:1" s="4" customFormat="1" ht="12.75" x14ac:dyDescent="0.25">
      <c r="A88" s="5"/>
    </row>
    <row r="89" spans="1:1" s="4" customFormat="1" ht="12.75" x14ac:dyDescent="0.25">
      <c r="A89" s="5"/>
    </row>
    <row r="90" spans="1:1" s="4" customFormat="1" ht="12.75" x14ac:dyDescent="0.25">
      <c r="A90" s="5"/>
    </row>
    <row r="91" spans="1:1" s="4" customFormat="1" ht="12.75" x14ac:dyDescent="0.25">
      <c r="A91" s="5"/>
    </row>
    <row r="92" spans="1:1" s="4" customFormat="1" ht="12.75" x14ac:dyDescent="0.25">
      <c r="A92" s="5"/>
    </row>
    <row r="93" spans="1:1" s="4" customFormat="1" ht="12.75" x14ac:dyDescent="0.25">
      <c r="A93" s="5"/>
    </row>
    <row r="94" spans="1:1" s="4" customFormat="1" ht="12.75" x14ac:dyDescent="0.25">
      <c r="A94" s="5"/>
    </row>
    <row r="95" spans="1:1" s="34" customFormat="1" x14ac:dyDescent="0.25">
      <c r="A95" s="5"/>
    </row>
  </sheetData>
  <sheetProtection algorithmName="SHA-512" hashValue="MxlrehNg880Cp+zViEKV1Xw3mK4z6LCkbsFrPgUha+IPy1kTW+oLI9sW5jOke6l2jKdvO1GxttNX55OWh+hOiw==" saltValue="DJ6whUp9pqtVj3mFDmTvvA==" spinCount="100000" sheet="1" objects="1" scenarios="1"/>
  <protectedRanges>
    <protectedRange sqref="E9 E14:E15 F8 F16 E10:F10 H8:H16 F11:F13 D8:D16 C23:H28" name="Raspon1"/>
  </protectedRanges>
  <mergeCells count="28">
    <mergeCell ref="E29:F29"/>
    <mergeCell ref="B29:D29"/>
    <mergeCell ref="B19:H19"/>
    <mergeCell ref="B3:H3"/>
    <mergeCell ref="B5:H5"/>
    <mergeCell ref="B17:F17"/>
    <mergeCell ref="C26:D26"/>
    <mergeCell ref="E26:F26"/>
    <mergeCell ref="C24:D24"/>
    <mergeCell ref="E23:F23"/>
    <mergeCell ref="G20:H20"/>
    <mergeCell ref="B20:B21"/>
    <mergeCell ref="B34:G34"/>
    <mergeCell ref="C22:D22"/>
    <mergeCell ref="C23:D23"/>
    <mergeCell ref="C20:D21"/>
    <mergeCell ref="C27:D27"/>
    <mergeCell ref="C28:D28"/>
    <mergeCell ref="E22:F22"/>
    <mergeCell ref="B31:E33"/>
    <mergeCell ref="F31:F32"/>
    <mergeCell ref="G31:H31"/>
    <mergeCell ref="E24:F24"/>
    <mergeCell ref="C25:D25"/>
    <mergeCell ref="E25:F25"/>
    <mergeCell ref="E27:F27"/>
    <mergeCell ref="E28:F28"/>
    <mergeCell ref="E20:F21"/>
  </mergeCells>
  <printOptions horizontalCentered="1"/>
  <pageMargins left="0.39370078740157483" right="0.39370078740157483" top="0.47244094488188981" bottom="0.47244094488188981" header="0" footer="0.19685039370078741"/>
  <pageSetup paperSize="9" scale="91" orientation="portrait" r:id="rId1"/>
  <headerFooter>
    <oddFooter>&amp;L&amp;"Arial,Uobičajeno"&amp;8          DOH 2024&amp;C&amp;"Arial,Uobičajeno"&amp;8RRiF-ov obrazac  ©  rrif.hr&amp;R&amp;"Arial,Uobičajeno"&amp;8Stranica 4         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150"/>
  <sheetViews>
    <sheetView zoomScaleNormal="100" workbookViewId="0"/>
  </sheetViews>
  <sheetFormatPr defaultColWidth="8.85546875" defaultRowHeight="14.25" x14ac:dyDescent="0.2"/>
  <cols>
    <col min="1" max="1" width="4.5703125" style="59" customWidth="1"/>
    <col min="2" max="2" width="2.42578125" style="25" customWidth="1"/>
    <col min="3" max="3" width="13.140625" style="25" customWidth="1"/>
    <col min="4" max="5" width="6.5703125" style="25" customWidth="1"/>
    <col min="6" max="7" width="13.140625" style="25" customWidth="1"/>
    <col min="8" max="9" width="6.5703125" style="25" customWidth="1"/>
    <col min="10" max="12" width="13.140625" style="25" customWidth="1"/>
    <col min="13" max="13" width="4.42578125" style="25" customWidth="1"/>
    <col min="14" max="16384" width="8.85546875" style="25"/>
  </cols>
  <sheetData>
    <row r="1" spans="1:13" s="59" customFormat="1" ht="24" customHeight="1" x14ac:dyDescent="0.2"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</row>
    <row r="2" spans="1:13" s="59" customFormat="1" ht="14.45" customHeight="1" x14ac:dyDescent="0.2">
      <c r="K2" s="31"/>
      <c r="L2" s="31" t="s">
        <v>29</v>
      </c>
    </row>
    <row r="3" spans="1:13" ht="58.5" customHeight="1" x14ac:dyDescent="0.2">
      <c r="B3" s="426" t="s">
        <v>230</v>
      </c>
      <c r="C3" s="480"/>
      <c r="D3" s="480"/>
      <c r="E3" s="480"/>
      <c r="F3" s="480"/>
      <c r="G3" s="480"/>
      <c r="H3" s="480"/>
      <c r="I3" s="480"/>
      <c r="J3" s="480"/>
      <c r="K3" s="480"/>
      <c r="L3" s="481"/>
      <c r="M3" s="59"/>
    </row>
    <row r="4" spans="1:13" ht="19.149999999999999" customHeight="1" x14ac:dyDescent="0.2">
      <c r="B4" s="486" t="s">
        <v>228</v>
      </c>
      <c r="C4" s="487"/>
      <c r="D4" s="487"/>
      <c r="E4" s="487"/>
      <c r="F4" s="482" t="str">
        <f>IF(OIB="","",OIB)</f>
        <v/>
      </c>
      <c r="G4" s="483"/>
      <c r="H4" s="484"/>
      <c r="I4" s="485"/>
      <c r="J4" s="485"/>
      <c r="K4" s="485"/>
      <c r="L4" s="485"/>
      <c r="M4" s="59"/>
    </row>
    <row r="5" spans="1:13" s="34" customFormat="1" ht="6" customHeight="1" x14ac:dyDescent="0.2">
      <c r="A5" s="59"/>
      <c r="M5" s="59"/>
    </row>
    <row r="6" spans="1:13" s="34" customFormat="1" ht="24" customHeight="1" x14ac:dyDescent="0.2">
      <c r="A6" s="59"/>
      <c r="B6" s="469" t="s">
        <v>218</v>
      </c>
      <c r="C6" s="470"/>
      <c r="D6" s="470"/>
      <c r="E6" s="470"/>
      <c r="F6" s="470"/>
      <c r="G6" s="470"/>
      <c r="H6" s="470"/>
      <c r="I6" s="470"/>
      <c r="J6" s="470"/>
      <c r="K6" s="470"/>
      <c r="L6" s="471"/>
      <c r="M6" s="59"/>
    </row>
    <row r="7" spans="1:13" s="34" customFormat="1" ht="17.25" customHeight="1" x14ac:dyDescent="0.2">
      <c r="A7" s="59"/>
      <c r="B7" s="472" t="s">
        <v>219</v>
      </c>
      <c r="C7" s="473"/>
      <c r="D7" s="473"/>
      <c r="E7" s="473"/>
      <c r="F7" s="473"/>
      <c r="G7" s="473"/>
      <c r="H7" s="473"/>
      <c r="I7" s="473"/>
      <c r="J7" s="473"/>
      <c r="K7" s="473"/>
      <c r="L7" s="474"/>
      <c r="M7" s="59"/>
    </row>
    <row r="8" spans="1:13" s="4" customFormat="1" ht="10.15" customHeight="1" x14ac:dyDescent="0.2">
      <c r="A8" s="59"/>
      <c r="B8" s="273" t="s">
        <v>0</v>
      </c>
      <c r="C8" s="455" t="s">
        <v>30</v>
      </c>
      <c r="D8" s="276" t="s">
        <v>31</v>
      </c>
      <c r="E8" s="278"/>
      <c r="F8" s="452" t="s">
        <v>34</v>
      </c>
      <c r="G8" s="454"/>
      <c r="H8" s="342" t="s">
        <v>39</v>
      </c>
      <c r="I8" s="343"/>
      <c r="J8" s="342" t="s">
        <v>40</v>
      </c>
      <c r="K8" s="342" t="s">
        <v>304</v>
      </c>
      <c r="L8" s="499"/>
      <c r="M8" s="59"/>
    </row>
    <row r="9" spans="1:13" s="4" customFormat="1" ht="10.15" customHeight="1" x14ac:dyDescent="0.2">
      <c r="A9" s="59"/>
      <c r="B9" s="262"/>
      <c r="C9" s="456"/>
      <c r="D9" s="267" t="s">
        <v>32</v>
      </c>
      <c r="E9" s="269"/>
      <c r="F9" s="35" t="s">
        <v>35</v>
      </c>
      <c r="G9" s="458" t="s">
        <v>37</v>
      </c>
      <c r="H9" s="344"/>
      <c r="I9" s="345"/>
      <c r="J9" s="344"/>
      <c r="K9" s="344"/>
      <c r="L9" s="500"/>
      <c r="M9" s="59"/>
    </row>
    <row r="10" spans="1:13" s="4" customFormat="1" ht="10.15" customHeight="1" x14ac:dyDescent="0.2">
      <c r="A10" s="59"/>
      <c r="B10" s="262"/>
      <c r="C10" s="456"/>
      <c r="D10" s="432" t="s">
        <v>33</v>
      </c>
      <c r="E10" s="434"/>
      <c r="F10" s="35" t="s">
        <v>36</v>
      </c>
      <c r="G10" s="459"/>
      <c r="H10" s="344"/>
      <c r="I10" s="345"/>
      <c r="J10" s="344"/>
      <c r="K10" s="344" t="s">
        <v>154</v>
      </c>
      <c r="L10" s="500" t="s">
        <v>155</v>
      </c>
      <c r="M10" s="59"/>
    </row>
    <row r="11" spans="1:13" s="4" customFormat="1" ht="10.15" customHeight="1" x14ac:dyDescent="0.2">
      <c r="A11" s="59"/>
      <c r="B11" s="263"/>
      <c r="C11" s="457"/>
      <c r="D11" s="492" t="s">
        <v>221</v>
      </c>
      <c r="E11" s="493"/>
      <c r="F11" s="93" t="s">
        <v>79</v>
      </c>
      <c r="G11" s="460"/>
      <c r="H11" s="346"/>
      <c r="I11" s="347"/>
      <c r="J11" s="346"/>
      <c r="K11" s="346"/>
      <c r="L11" s="501"/>
      <c r="M11" s="59"/>
    </row>
    <row r="12" spans="1:13" s="24" customFormat="1" ht="14.45" customHeight="1" x14ac:dyDescent="0.2">
      <c r="A12" s="59"/>
      <c r="B12" s="2">
        <v>1</v>
      </c>
      <c r="C12" s="118">
        <v>2</v>
      </c>
      <c r="D12" s="332">
        <v>3</v>
      </c>
      <c r="E12" s="352"/>
      <c r="F12" s="118">
        <v>4</v>
      </c>
      <c r="G12" s="118">
        <v>5</v>
      </c>
      <c r="H12" s="264" t="s">
        <v>38</v>
      </c>
      <c r="I12" s="266"/>
      <c r="J12" s="110" t="s">
        <v>41</v>
      </c>
      <c r="K12" s="118">
        <v>8</v>
      </c>
      <c r="L12" s="108">
        <v>9</v>
      </c>
      <c r="M12" s="59"/>
    </row>
    <row r="13" spans="1:13" s="4" customFormat="1" ht="19.149999999999999" customHeight="1" x14ac:dyDescent="0.2">
      <c r="A13" s="59"/>
      <c r="B13" s="3" t="s">
        <v>1</v>
      </c>
      <c r="C13" s="119"/>
      <c r="D13" s="446" t="str">
        <f>IF(Ukupno_4_3_5="","",Ukupno_4_3_5)</f>
        <v/>
      </c>
      <c r="E13" s="446"/>
      <c r="F13" s="119"/>
      <c r="G13" s="119"/>
      <c r="H13" s="446" t="str">
        <f>IF(C13&amp;D13&amp;G13="","",IF(IF(C13="",0,C13)-IF(D13="",0,D13)+IF(G13="",0,G13)&lt;0,-(IF(C13="",0,C13)-IF(D13="",0,D13)+IF(G13="",0,G13)),""))</f>
        <v/>
      </c>
      <c r="I13" s="446"/>
      <c r="J13" s="142" t="str">
        <f>IF(C13&amp;D13&amp;G13="","",IF(IF(C13="",0,C13)-IF(D13="",0,D13)+IF(G13="",0,G13)&gt;=0,IF(C13="",0,C13)-IF(D13="",0,D13)+IF(G13="",0,G13),""))</f>
        <v/>
      </c>
      <c r="K13" s="119"/>
      <c r="L13" s="76"/>
      <c r="M13" s="59"/>
    </row>
    <row r="14" spans="1:13" s="4" customFormat="1" ht="19.149999999999999" customHeight="1" x14ac:dyDescent="0.2">
      <c r="A14" s="59"/>
      <c r="B14" s="3" t="s">
        <v>2</v>
      </c>
      <c r="C14" s="119"/>
      <c r="D14" s="353"/>
      <c r="E14" s="374"/>
      <c r="F14" s="119"/>
      <c r="G14" s="119"/>
      <c r="H14" s="446" t="str">
        <f>IF(C14&amp;D14&amp;G14="","",IF(IF(C14="",0,C14)-IF(D14="",0,D14)+IF(G14="",0,G14)&lt;0,-(IF(C14="",0,C14)-IF(D14="",0,D14)+IF(G14="",0,G14)),""))</f>
        <v/>
      </c>
      <c r="I14" s="446"/>
      <c r="J14" s="142" t="str">
        <f>IF(C14&amp;D14&amp;G14="","",IF(IF(C14="",0,C14)-IF(D14="",0,D14)+IF(G14="",0,G14)&gt;=0,IF(C14="",0,C14)-IF(D14="",0,D14)+IF(G14="",0,G14),""))</f>
        <v/>
      </c>
      <c r="K14" s="119"/>
      <c r="L14" s="76"/>
      <c r="M14" s="59"/>
    </row>
    <row r="15" spans="1:13" s="4" customFormat="1" ht="19.149999999999999" customHeight="1" x14ac:dyDescent="0.2">
      <c r="A15" s="59"/>
      <c r="B15" s="32" t="s">
        <v>3</v>
      </c>
      <c r="C15" s="178"/>
      <c r="D15" s="422"/>
      <c r="E15" s="438"/>
      <c r="F15" s="178"/>
      <c r="G15" s="178"/>
      <c r="H15" s="488" t="str">
        <f>IF(C15&amp;D15&amp;G15="","",IF(IF(C15="",0,C15)-IF(D15="",0,D15)+IF(G15="",0,G15)&lt;0,-(IF(C15="",0,C15)-IF(D15="",0,D15)+IF(G15="",0,G15)),""))</f>
        <v/>
      </c>
      <c r="I15" s="488"/>
      <c r="J15" s="146" t="str">
        <f>IF(C15&amp;D15&amp;G15="","",IF(IF(C15="",0,C15)-IF(D15="",0,D15)+IF(G15="",0,G15)&gt;=0,IF(C15="",0,C15)-IF(D15="",0,D15)+IF(G15="",0,G15),""))</f>
        <v/>
      </c>
      <c r="K15" s="178"/>
      <c r="L15" s="145"/>
      <c r="M15" s="59"/>
    </row>
    <row r="16" spans="1:13" s="34" customFormat="1" ht="17.25" customHeight="1" x14ac:dyDescent="0.2">
      <c r="A16" s="59"/>
      <c r="B16" s="472" t="s">
        <v>220</v>
      </c>
      <c r="C16" s="473"/>
      <c r="D16" s="473"/>
      <c r="E16" s="473"/>
      <c r="F16" s="473"/>
      <c r="G16" s="473"/>
      <c r="H16" s="473"/>
      <c r="I16" s="473"/>
      <c r="J16" s="473"/>
      <c r="K16" s="473"/>
      <c r="L16" s="474"/>
      <c r="M16" s="59"/>
    </row>
    <row r="17" spans="1:13" s="24" customFormat="1" ht="14.45" customHeight="1" x14ac:dyDescent="0.2">
      <c r="A17" s="59"/>
      <c r="B17" s="143">
        <v>1</v>
      </c>
      <c r="C17" s="494" t="s">
        <v>88</v>
      </c>
      <c r="D17" s="495"/>
      <c r="E17" s="495"/>
      <c r="F17" s="495"/>
      <c r="G17" s="496"/>
      <c r="H17" s="494">
        <v>6</v>
      </c>
      <c r="I17" s="496"/>
      <c r="J17" s="140">
        <v>7</v>
      </c>
      <c r="K17" s="94">
        <v>8</v>
      </c>
      <c r="L17" s="144">
        <v>9</v>
      </c>
      <c r="M17" s="59"/>
    </row>
    <row r="18" spans="1:13" s="4" customFormat="1" ht="19.149999999999999" customHeight="1" x14ac:dyDescent="0.2">
      <c r="A18" s="59"/>
      <c r="B18" s="3" t="s">
        <v>1</v>
      </c>
      <c r="C18" s="509"/>
      <c r="D18" s="510"/>
      <c r="E18" s="510"/>
      <c r="F18" s="510"/>
      <c r="G18" s="511"/>
      <c r="H18" s="512"/>
      <c r="I18" s="512"/>
      <c r="J18" s="147"/>
      <c r="K18" s="119"/>
      <c r="L18" s="76"/>
      <c r="M18" s="59"/>
    </row>
    <row r="19" spans="1:13" s="4" customFormat="1" ht="19.149999999999999" customHeight="1" x14ac:dyDescent="0.2">
      <c r="A19" s="59"/>
      <c r="B19" s="3" t="s">
        <v>2</v>
      </c>
      <c r="C19" s="509"/>
      <c r="D19" s="510"/>
      <c r="E19" s="510"/>
      <c r="F19" s="510"/>
      <c r="G19" s="511"/>
      <c r="H19" s="512" t="str">
        <f>IF(C19&amp;D19&amp;G19="","",IF(IF(C19="",0,C19)-IF(D19="",0,D19)+IF(G19="",0,G19)&lt;0,-(IF(C19="",0,C19)-IF(D19="",0,D19)+IF(G19="",0,G19)),""))</f>
        <v/>
      </c>
      <c r="I19" s="512"/>
      <c r="J19" s="147" t="str">
        <f>IF(C19&amp;D19&amp;G19="","",IF(IF(C19="",0,C19)-IF(D19="",0,D19)+IF(G19="",0,G19)&gt;=0,IF(C19="",0,C19)-IF(D19="",0,D19)+IF(G19="",0,G19),""))</f>
        <v/>
      </c>
      <c r="K19" s="119"/>
      <c r="L19" s="76"/>
      <c r="M19" s="59"/>
    </row>
    <row r="20" spans="1:13" s="4" customFormat="1" ht="19.149999999999999" customHeight="1" x14ac:dyDescent="0.2">
      <c r="A20" s="59"/>
      <c r="B20" s="88" t="s">
        <v>3</v>
      </c>
      <c r="C20" s="514"/>
      <c r="D20" s="515"/>
      <c r="E20" s="515"/>
      <c r="F20" s="515"/>
      <c r="G20" s="516"/>
      <c r="H20" s="513" t="str">
        <f>IF(C20&amp;D20&amp;G20="","",IF(IF(C20="",0,C20)-IF(D20="",0,D20)+IF(G20="",0,G20)&lt;0,-(IF(C20="",0,C20)-IF(D20="",0,D20)+IF(G20="",0,G20)),""))</f>
        <v/>
      </c>
      <c r="I20" s="513"/>
      <c r="J20" s="148" t="str">
        <f>IF(C20&amp;D20&amp;G20="","",IF(IF(C20="",0,C20)-IF(D20="",0,D20)+IF(G20="",0,G20)&gt;=0,IF(C20="",0,C20)-IF(D20="",0,D20)+IF(G20="",0,G20),""))</f>
        <v/>
      </c>
      <c r="K20" s="119"/>
      <c r="L20" s="76"/>
      <c r="M20" s="59"/>
    </row>
    <row r="21" spans="1:13" s="4" customFormat="1" ht="21.6" customHeight="1" x14ac:dyDescent="0.2">
      <c r="A21" s="59"/>
      <c r="B21" s="461" t="s">
        <v>222</v>
      </c>
      <c r="C21" s="462"/>
      <c r="D21" s="462"/>
      <c r="E21" s="462"/>
      <c r="F21" s="462"/>
      <c r="G21" s="463"/>
      <c r="H21" s="388" t="str">
        <f>IF(H13&amp;H14&amp;H15&amp;H18&amp;H19&amp;H20="","",N(H13)+N(H14)+N(H15)+N(H18)+N(H19)+N(H20))</f>
        <v/>
      </c>
      <c r="I21" s="389"/>
      <c r="J21" s="51" t="str">
        <f>IF(J13&amp;J14&amp;J15&amp;J18&amp;J19&amp;J20="","",N(J13)+N(J14)+N(J15)+N(J18)+N(J19)+N(J20))</f>
        <v/>
      </c>
      <c r="K21" s="51" t="str">
        <f>IF(K13&amp;K14&amp;K15&amp;K18&amp;K19&amp;K20="","",N(K13)+N(K14)+N(K15)+N(K18)+N(K19)+N(K20))</f>
        <v/>
      </c>
      <c r="L21" s="51" t="str">
        <f>IF(L13&amp;L14&amp;L15&amp;L18&amp;L19&amp;L20="","",N(L13)+N(L14)+N(L15)+N(L18)+N(L19)+N(L20))</f>
        <v/>
      </c>
      <c r="M21" s="59"/>
    </row>
    <row r="22" spans="1:13" s="4" customFormat="1" ht="6" customHeight="1" x14ac:dyDescent="0.2">
      <c r="A22" s="59"/>
      <c r="J22" s="36"/>
      <c r="M22" s="59"/>
    </row>
    <row r="23" spans="1:13" s="4" customFormat="1" ht="24" customHeight="1" x14ac:dyDescent="0.2">
      <c r="A23" s="59"/>
      <c r="B23" s="469" t="s">
        <v>223</v>
      </c>
      <c r="C23" s="470"/>
      <c r="D23" s="470"/>
      <c r="E23" s="470"/>
      <c r="F23" s="470"/>
      <c r="G23" s="470"/>
      <c r="H23" s="470"/>
      <c r="I23" s="471"/>
      <c r="J23" s="51" t="str">
        <f>IF(C43=ZaGodinu,G43,IF(C44=ZaGodinu,G44,IF(C45=ZaGodinu,G45,IF(C46=ZaGodinu,G46,IF(C47=ZaGodinu,G47,IF(C48=ZaGodinu,G48,""))))))</f>
        <v/>
      </c>
      <c r="K23" s="37"/>
      <c r="L23" s="37"/>
      <c r="M23" s="59"/>
    </row>
    <row r="24" spans="1:13" s="4" customFormat="1" ht="6" customHeight="1" x14ac:dyDescent="0.2">
      <c r="A24" s="59"/>
      <c r="H24" s="38"/>
      <c r="I24" s="30"/>
      <c r="J24" s="39"/>
      <c r="M24" s="59"/>
    </row>
    <row r="25" spans="1:13" s="4" customFormat="1" ht="30" customHeight="1" x14ac:dyDescent="0.2">
      <c r="A25" s="59"/>
      <c r="B25" s="469" t="s">
        <v>305</v>
      </c>
      <c r="C25" s="470"/>
      <c r="D25" s="470"/>
      <c r="E25" s="470"/>
      <c r="F25" s="470"/>
      <c r="G25" s="470"/>
      <c r="H25" s="470"/>
      <c r="I25" s="471"/>
      <c r="J25" s="51" t="str">
        <f>IF(Dohodak_4_3_1&amp;Umanjenje_4_3_2="","",N(Dohodak_4_3_1)-N(Umanjenje_4_3_2))</f>
        <v/>
      </c>
      <c r="K25" s="51" t="str">
        <f>IF(Tuzemni_4_3_1="","",N(Tuzemni_4_3_1))</f>
        <v/>
      </c>
      <c r="L25" s="51" t="str">
        <f>IF(Inozemni_4_3_1="","",N(Inozemni_4_3_1))</f>
        <v/>
      </c>
      <c r="M25" s="59"/>
    </row>
    <row r="26" spans="1:13" s="4" customFormat="1" ht="6" customHeight="1" x14ac:dyDescent="0.2">
      <c r="A26" s="59"/>
      <c r="K26" s="85"/>
      <c r="L26" s="85"/>
      <c r="M26" s="59"/>
    </row>
    <row r="27" spans="1:13" s="4" customFormat="1" ht="24" customHeight="1" x14ac:dyDescent="0.2">
      <c r="A27" s="59"/>
      <c r="B27" s="469" t="s">
        <v>231</v>
      </c>
      <c r="C27" s="470"/>
      <c r="D27" s="470"/>
      <c r="E27" s="470"/>
      <c r="F27" s="470"/>
      <c r="G27" s="470"/>
      <c r="H27" s="470"/>
      <c r="I27" s="470"/>
      <c r="J27" s="471"/>
      <c r="K27" s="475" t="str">
        <f>IF(Predujam_9_7_2="","",N(Predujam_9_7_2))</f>
        <v/>
      </c>
      <c r="L27" s="476"/>
      <c r="M27" s="59"/>
    </row>
    <row r="28" spans="1:13" s="4" customFormat="1" ht="6" customHeight="1" x14ac:dyDescent="0.2">
      <c r="A28" s="59"/>
      <c r="K28" s="30"/>
      <c r="L28" s="30"/>
      <c r="M28" s="59"/>
    </row>
    <row r="29" spans="1:13" s="34" customFormat="1" ht="24" customHeight="1" x14ac:dyDescent="0.2">
      <c r="A29" s="59"/>
      <c r="B29" s="469" t="s">
        <v>224</v>
      </c>
      <c r="C29" s="470"/>
      <c r="D29" s="470"/>
      <c r="E29" s="470"/>
      <c r="F29" s="470"/>
      <c r="G29" s="470"/>
      <c r="H29" s="470"/>
      <c r="I29" s="470"/>
      <c r="J29" s="470"/>
      <c r="K29" s="470"/>
      <c r="L29" s="471"/>
      <c r="M29" s="59"/>
    </row>
    <row r="30" spans="1:13" s="4" customFormat="1" ht="21" customHeight="1" x14ac:dyDescent="0.2">
      <c r="A30" s="59"/>
      <c r="B30" s="96" t="s">
        <v>0</v>
      </c>
      <c r="C30" s="452" t="s">
        <v>42</v>
      </c>
      <c r="D30" s="453"/>
      <c r="E30" s="453"/>
      <c r="F30" s="453"/>
      <c r="G30" s="453"/>
      <c r="H30" s="453"/>
      <c r="I30" s="453"/>
      <c r="J30" s="454"/>
      <c r="K30" s="453" t="s">
        <v>43</v>
      </c>
      <c r="L30" s="506"/>
      <c r="M30" s="59"/>
    </row>
    <row r="31" spans="1:13" s="65" customFormat="1" ht="13.15" customHeight="1" x14ac:dyDescent="0.2">
      <c r="A31" s="59"/>
      <c r="B31" s="2">
        <v>1</v>
      </c>
      <c r="C31" s="332">
        <v>2</v>
      </c>
      <c r="D31" s="333"/>
      <c r="E31" s="333"/>
      <c r="F31" s="333"/>
      <c r="G31" s="333"/>
      <c r="H31" s="333"/>
      <c r="I31" s="333"/>
      <c r="J31" s="352"/>
      <c r="K31" s="333">
        <v>3</v>
      </c>
      <c r="L31" s="334"/>
      <c r="M31" s="59"/>
    </row>
    <row r="32" spans="1:13" s="4" customFormat="1" ht="19.149999999999999" customHeight="1" x14ac:dyDescent="0.2">
      <c r="A32" s="59"/>
      <c r="B32" s="3" t="s">
        <v>1</v>
      </c>
      <c r="C32" s="489" t="s">
        <v>44</v>
      </c>
      <c r="D32" s="490"/>
      <c r="E32" s="490"/>
      <c r="F32" s="490"/>
      <c r="G32" s="490"/>
      <c r="H32" s="490"/>
      <c r="I32" s="490"/>
      <c r="J32" s="491"/>
      <c r="K32" s="353"/>
      <c r="L32" s="451"/>
      <c r="M32" s="59"/>
    </row>
    <row r="33" spans="1:13" s="4" customFormat="1" ht="19.149999999999999" customHeight="1" x14ac:dyDescent="0.2">
      <c r="A33" s="59"/>
      <c r="B33" s="3" t="s">
        <v>2</v>
      </c>
      <c r="C33" s="489" t="s">
        <v>148</v>
      </c>
      <c r="D33" s="490"/>
      <c r="E33" s="490"/>
      <c r="F33" s="490"/>
      <c r="G33" s="490"/>
      <c r="H33" s="490"/>
      <c r="I33" s="490"/>
      <c r="J33" s="491"/>
      <c r="K33" s="353"/>
      <c r="L33" s="451"/>
      <c r="M33" s="59"/>
    </row>
    <row r="34" spans="1:13" s="4" customFormat="1" ht="19.149999999999999" customHeight="1" x14ac:dyDescent="0.2">
      <c r="A34" s="59"/>
      <c r="B34" s="3" t="s">
        <v>3</v>
      </c>
      <c r="C34" s="489" t="s">
        <v>149</v>
      </c>
      <c r="D34" s="490"/>
      <c r="E34" s="490"/>
      <c r="F34" s="490"/>
      <c r="G34" s="490"/>
      <c r="H34" s="490"/>
      <c r="I34" s="490"/>
      <c r="J34" s="491"/>
      <c r="K34" s="353"/>
      <c r="L34" s="451"/>
      <c r="M34" s="59"/>
    </row>
    <row r="35" spans="1:13" s="4" customFormat="1" ht="19.149999999999999" customHeight="1" x14ac:dyDescent="0.2">
      <c r="A35" s="59"/>
      <c r="B35" s="3" t="s">
        <v>4</v>
      </c>
      <c r="C35" s="466" t="s">
        <v>45</v>
      </c>
      <c r="D35" s="467"/>
      <c r="E35" s="467"/>
      <c r="F35" s="467"/>
      <c r="G35" s="467"/>
      <c r="H35" s="467"/>
      <c r="I35" s="467"/>
      <c r="J35" s="468"/>
      <c r="K35" s="353"/>
      <c r="L35" s="451"/>
      <c r="M35" s="59"/>
    </row>
    <row r="36" spans="1:13" s="4" customFormat="1" ht="24" customHeight="1" x14ac:dyDescent="0.2">
      <c r="A36" s="59"/>
      <c r="B36" s="477" t="s">
        <v>225</v>
      </c>
      <c r="C36" s="478"/>
      <c r="D36" s="478"/>
      <c r="E36" s="478"/>
      <c r="F36" s="478"/>
      <c r="G36" s="478"/>
      <c r="H36" s="478"/>
      <c r="I36" s="478"/>
      <c r="J36" s="479"/>
      <c r="K36" s="475" t="str">
        <f>IF(K32&amp;K33&amp;K34&amp;K35="","",N(K32)+N(K33)+N(K34)+N(K35))</f>
        <v/>
      </c>
      <c r="L36" s="476"/>
      <c r="M36" s="59"/>
    </row>
    <row r="37" spans="1:13" s="4" customFormat="1" ht="6" customHeight="1" x14ac:dyDescent="0.2">
      <c r="A37" s="59"/>
      <c r="M37" s="59"/>
    </row>
    <row r="38" spans="1:13" s="34" customFormat="1" ht="24" customHeight="1" x14ac:dyDescent="0.2">
      <c r="A38" s="59"/>
      <c r="B38" s="469" t="s">
        <v>229</v>
      </c>
      <c r="C38" s="470"/>
      <c r="D38" s="470"/>
      <c r="E38" s="470"/>
      <c r="F38" s="470"/>
      <c r="G38" s="470"/>
      <c r="H38" s="470"/>
      <c r="I38" s="470"/>
      <c r="J38" s="470"/>
      <c r="K38" s="470"/>
      <c r="L38" s="471"/>
      <c r="M38" s="59"/>
    </row>
    <row r="39" spans="1:13" s="4" customFormat="1" ht="10.15" customHeight="1" x14ac:dyDescent="0.2">
      <c r="A39" s="59"/>
      <c r="B39" s="273" t="s">
        <v>0</v>
      </c>
      <c r="C39" s="430" t="s">
        <v>46</v>
      </c>
      <c r="D39" s="431"/>
      <c r="E39" s="430" t="s">
        <v>47</v>
      </c>
      <c r="F39" s="431"/>
      <c r="G39" s="430" t="s">
        <v>50</v>
      </c>
      <c r="H39" s="431"/>
      <c r="I39" s="430" t="s">
        <v>53</v>
      </c>
      <c r="J39" s="411"/>
      <c r="K39" s="411" t="s">
        <v>55</v>
      </c>
      <c r="L39" s="502"/>
      <c r="M39" s="59"/>
    </row>
    <row r="40" spans="1:13" s="4" customFormat="1" ht="10.15" customHeight="1" x14ac:dyDescent="0.2">
      <c r="A40" s="59"/>
      <c r="B40" s="262"/>
      <c r="C40" s="432"/>
      <c r="D40" s="434"/>
      <c r="E40" s="432" t="s">
        <v>48</v>
      </c>
      <c r="F40" s="434"/>
      <c r="G40" s="432" t="s">
        <v>51</v>
      </c>
      <c r="H40" s="434"/>
      <c r="I40" s="432" t="s">
        <v>54</v>
      </c>
      <c r="J40" s="433"/>
      <c r="K40" s="433"/>
      <c r="L40" s="503"/>
      <c r="M40" s="59"/>
    </row>
    <row r="41" spans="1:13" s="4" customFormat="1" ht="10.15" customHeight="1" x14ac:dyDescent="0.2">
      <c r="A41" s="59"/>
      <c r="B41" s="263"/>
      <c r="C41" s="432"/>
      <c r="D41" s="434"/>
      <c r="E41" s="432" t="s">
        <v>49</v>
      </c>
      <c r="F41" s="434"/>
      <c r="G41" s="435" t="s">
        <v>52</v>
      </c>
      <c r="H41" s="437"/>
      <c r="I41" s="435" t="s">
        <v>227</v>
      </c>
      <c r="J41" s="436"/>
      <c r="K41" s="436"/>
      <c r="L41" s="504"/>
      <c r="M41" s="59"/>
    </row>
    <row r="42" spans="1:13" s="65" customFormat="1" ht="13.15" customHeight="1" x14ac:dyDescent="0.2">
      <c r="A42" s="59"/>
      <c r="B42" s="2">
        <v>1</v>
      </c>
      <c r="C42" s="270">
        <v>2</v>
      </c>
      <c r="D42" s="272"/>
      <c r="E42" s="270">
        <v>3</v>
      </c>
      <c r="F42" s="272"/>
      <c r="G42" s="332">
        <v>4</v>
      </c>
      <c r="H42" s="352"/>
      <c r="I42" s="332">
        <v>5</v>
      </c>
      <c r="J42" s="352"/>
      <c r="K42" s="264" t="s">
        <v>56</v>
      </c>
      <c r="L42" s="505"/>
      <c r="M42" s="59"/>
    </row>
    <row r="43" spans="1:13" s="4" customFormat="1" ht="19.149999999999999" customHeight="1" x14ac:dyDescent="0.2">
      <c r="A43" s="59"/>
      <c r="B43" s="3" t="s">
        <v>1</v>
      </c>
      <c r="C43" s="464"/>
      <c r="D43" s="465"/>
      <c r="E43" s="353"/>
      <c r="F43" s="374"/>
      <c r="G43" s="353"/>
      <c r="H43" s="374"/>
      <c r="I43" s="353"/>
      <c r="J43" s="374"/>
      <c r="K43" s="444" t="str">
        <f t="shared" ref="K43:K48" si="0">IF(C43="","",IF(N(G43)&lt;&gt;0,N(E43)-N(G43),N(E43)+N(I43)))</f>
        <v/>
      </c>
      <c r="L43" s="445"/>
      <c r="M43" s="59"/>
    </row>
    <row r="44" spans="1:13" s="4" customFormat="1" ht="19.149999999999999" customHeight="1" x14ac:dyDescent="0.2">
      <c r="A44" s="59"/>
      <c r="B44" s="3" t="s">
        <v>2</v>
      </c>
      <c r="C44" s="440" t="str">
        <f>IF(C43="","",IF(C43&lt;ZaGodinu,C43+1,""))</f>
        <v/>
      </c>
      <c r="D44" s="441" t="str">
        <f>IF(H43="","",IF(H43=0,"",IF(C44="","",H43)))</f>
        <v/>
      </c>
      <c r="E44" s="446" t="str">
        <f>IF(K43="","",IF(K43=0,"",IF(C44="","",K43)))</f>
        <v/>
      </c>
      <c r="F44" s="446"/>
      <c r="G44" s="353"/>
      <c r="H44" s="374" t="str">
        <f>IF(C44="","",IF(F44&lt;&gt;"",IF(D44="",0,D44)-IF(F44="",0,F44),IF(D44="",0,D44)+IF(G44="",0,G44)))</f>
        <v/>
      </c>
      <c r="I44" s="353"/>
      <c r="J44" s="374"/>
      <c r="K44" s="444" t="str">
        <f t="shared" si="0"/>
        <v/>
      </c>
      <c r="L44" s="445"/>
      <c r="M44" s="59"/>
    </row>
    <row r="45" spans="1:13" s="4" customFormat="1" ht="19.149999999999999" customHeight="1" x14ac:dyDescent="0.2">
      <c r="A45" s="59"/>
      <c r="B45" s="3" t="s">
        <v>3</v>
      </c>
      <c r="C45" s="440" t="str">
        <f>IF(C44="","",IF(C44&lt;ZaGodinu,C44+1,""))</f>
        <v/>
      </c>
      <c r="D45" s="441" t="str">
        <f>IF(H44="","",IF(H44=0,"",IF(C45="","",H44)))</f>
        <v/>
      </c>
      <c r="E45" s="446" t="str">
        <f>IF(K44="","",IF(K44=0,"",IF(C45="","",K44)))</f>
        <v/>
      </c>
      <c r="F45" s="446"/>
      <c r="G45" s="353"/>
      <c r="H45" s="374"/>
      <c r="I45" s="353" t="str">
        <f>IF(C45&lt;&gt;ZaGodinu,"",Gubitak_4_3_1)</f>
        <v/>
      </c>
      <c r="J45" s="374"/>
      <c r="K45" s="444" t="str">
        <f t="shared" si="0"/>
        <v/>
      </c>
      <c r="L45" s="445"/>
      <c r="M45" s="59"/>
    </row>
    <row r="46" spans="1:13" s="4" customFormat="1" ht="19.149999999999999" customHeight="1" x14ac:dyDescent="0.2">
      <c r="A46" s="59"/>
      <c r="B46" s="3" t="s">
        <v>4</v>
      </c>
      <c r="C46" s="440" t="str">
        <f>IF(C45="","",IF(C45&lt;ZaGodinu,C45+1,""))</f>
        <v/>
      </c>
      <c r="D46" s="441" t="str">
        <f>IF(H45="","",IF(H45=0,"",IF(C46="","",H45)))</f>
        <v/>
      </c>
      <c r="E46" s="446" t="str">
        <f>IF(K45="","",IF(K45=0,"",IF(C46="","",K45)))</f>
        <v/>
      </c>
      <c r="F46" s="446"/>
      <c r="G46" s="353"/>
      <c r="H46" s="374"/>
      <c r="I46" s="353" t="str">
        <f>IF(C46&lt;&gt;ZaGodinu,"",Gubitak_4_3_1)</f>
        <v/>
      </c>
      <c r="J46" s="374"/>
      <c r="K46" s="444" t="str">
        <f t="shared" si="0"/>
        <v/>
      </c>
      <c r="L46" s="445"/>
      <c r="M46" s="59"/>
    </row>
    <row r="47" spans="1:13" s="4" customFormat="1" ht="19.149999999999999" customHeight="1" x14ac:dyDescent="0.2">
      <c r="A47" s="59"/>
      <c r="B47" s="3" t="s">
        <v>5</v>
      </c>
      <c r="C47" s="440" t="str">
        <f>IF(C46="","",IF(C46&lt;ZaGodinu,C46+1,""))</f>
        <v/>
      </c>
      <c r="D47" s="441" t="str">
        <f>IF(H46="","",IF(H46=0,"",IF(C47="","",H46)))</f>
        <v/>
      </c>
      <c r="E47" s="446" t="str">
        <f>IF(K46="","",IF(K46=0,"",IF(C47="","",K46)))</f>
        <v/>
      </c>
      <c r="F47" s="446"/>
      <c r="G47" s="353"/>
      <c r="H47" s="374"/>
      <c r="I47" s="353" t="str">
        <f>IF(C47&lt;&gt;ZaGodinu,"",Gubitak_4_3_1)</f>
        <v/>
      </c>
      <c r="J47" s="374"/>
      <c r="K47" s="444" t="str">
        <f t="shared" si="0"/>
        <v/>
      </c>
      <c r="L47" s="445"/>
      <c r="M47" s="59"/>
    </row>
    <row r="48" spans="1:13" s="4" customFormat="1" ht="19.149999999999999" customHeight="1" x14ac:dyDescent="0.2">
      <c r="A48" s="59"/>
      <c r="B48" s="32" t="s">
        <v>6</v>
      </c>
      <c r="C48" s="449" t="str">
        <f>IF(C47="","",IF(C47&lt;ZaGodinu,C47+1,""))</f>
        <v/>
      </c>
      <c r="D48" s="450" t="str">
        <f>IF(H47="","",IF(H47=0,"",IF(C48="","",H47)))</f>
        <v/>
      </c>
      <c r="E48" s="488" t="str">
        <f>IF(K47="","",IF(K47=0,"",IF(C48="","",K47)))</f>
        <v/>
      </c>
      <c r="F48" s="488"/>
      <c r="G48" s="422"/>
      <c r="H48" s="438"/>
      <c r="I48" s="422" t="str">
        <f>IF(C48&lt;&gt;ZaGodinu,"",Gubitak_4_3_1)</f>
        <v/>
      </c>
      <c r="J48" s="438"/>
      <c r="K48" s="447" t="str">
        <f t="shared" si="0"/>
        <v/>
      </c>
      <c r="L48" s="448"/>
      <c r="M48" s="59"/>
    </row>
    <row r="49" spans="1:16" s="4" customFormat="1" ht="6" customHeight="1" x14ac:dyDescent="0.2">
      <c r="A49" s="59"/>
      <c r="C49" s="30"/>
      <c r="M49" s="59"/>
    </row>
    <row r="50" spans="1:16" s="34" customFormat="1" ht="30" customHeight="1" x14ac:dyDescent="0.2">
      <c r="A50" s="59"/>
      <c r="B50" s="469" t="s">
        <v>232</v>
      </c>
      <c r="C50" s="470"/>
      <c r="D50" s="470"/>
      <c r="E50" s="470"/>
      <c r="F50" s="470"/>
      <c r="G50" s="470"/>
      <c r="H50" s="470"/>
      <c r="I50" s="470"/>
      <c r="J50" s="470"/>
      <c r="K50" s="470"/>
      <c r="L50" s="471"/>
      <c r="M50" s="59"/>
    </row>
    <row r="51" spans="1:16" s="4" customFormat="1" ht="10.15" customHeight="1" x14ac:dyDescent="0.2">
      <c r="A51" s="59"/>
      <c r="B51" s="273" t="s">
        <v>0</v>
      </c>
      <c r="C51" s="276" t="s">
        <v>162</v>
      </c>
      <c r="D51" s="277"/>
      <c r="E51" s="277"/>
      <c r="F51" s="277"/>
      <c r="G51" s="278"/>
      <c r="H51" s="430" t="s">
        <v>25</v>
      </c>
      <c r="I51" s="411"/>
      <c r="J51" s="431"/>
      <c r="K51" s="455" t="s">
        <v>226</v>
      </c>
      <c r="L51" s="502"/>
      <c r="M51" s="59"/>
    </row>
    <row r="52" spans="1:16" s="4" customFormat="1" ht="10.15" customHeight="1" x14ac:dyDescent="0.2">
      <c r="A52" s="59"/>
      <c r="B52" s="262"/>
      <c r="C52" s="267"/>
      <c r="D52" s="268"/>
      <c r="E52" s="268"/>
      <c r="F52" s="268"/>
      <c r="G52" s="269"/>
      <c r="H52" s="432"/>
      <c r="I52" s="433"/>
      <c r="J52" s="434"/>
      <c r="K52" s="432"/>
      <c r="L52" s="503"/>
      <c r="M52" s="59"/>
    </row>
    <row r="53" spans="1:16" s="4" customFormat="1" ht="10.15" customHeight="1" x14ac:dyDescent="0.2">
      <c r="A53" s="59"/>
      <c r="B53" s="263"/>
      <c r="C53" s="270"/>
      <c r="D53" s="271"/>
      <c r="E53" s="271"/>
      <c r="F53" s="271"/>
      <c r="G53" s="272"/>
      <c r="H53" s="435"/>
      <c r="I53" s="436"/>
      <c r="J53" s="437"/>
      <c r="K53" s="435"/>
      <c r="L53" s="504"/>
      <c r="M53" s="59"/>
    </row>
    <row r="54" spans="1:16" s="65" customFormat="1" ht="13.15" customHeight="1" x14ac:dyDescent="0.2">
      <c r="A54" s="59"/>
      <c r="B54" s="2">
        <v>1</v>
      </c>
      <c r="C54" s="442">
        <v>2</v>
      </c>
      <c r="D54" s="442"/>
      <c r="E54" s="442"/>
      <c r="F54" s="442"/>
      <c r="G54" s="442"/>
      <c r="H54" s="442">
        <v>3</v>
      </c>
      <c r="I54" s="442"/>
      <c r="J54" s="442"/>
      <c r="K54" s="264">
        <v>4</v>
      </c>
      <c r="L54" s="505"/>
      <c r="M54" s="59"/>
    </row>
    <row r="55" spans="1:16" s="4" customFormat="1" ht="19.149999999999999" customHeight="1" x14ac:dyDescent="0.2">
      <c r="A55" s="59"/>
      <c r="B55" s="3" t="s">
        <v>1</v>
      </c>
      <c r="C55" s="443" t="s">
        <v>896</v>
      </c>
      <c r="D55" s="443"/>
      <c r="E55" s="443"/>
      <c r="F55" s="443"/>
      <c r="G55" s="443"/>
      <c r="H55" s="353"/>
      <c r="I55" s="374"/>
      <c r="J55" s="374"/>
      <c r="K55" s="507" t="str">
        <f>IF(Dohodak_4_3_7_1="","",IF(N(Dohodak_5)=0,0,N(Dohodak_4_3_7_1)/N(Dohodak_5)))</f>
        <v/>
      </c>
      <c r="L55" s="508"/>
      <c r="M55" s="59"/>
    </row>
    <row r="56" spans="1:16" s="4" customFormat="1" ht="19.149999999999999" customHeight="1" x14ac:dyDescent="0.2">
      <c r="A56" s="59"/>
      <c r="B56" s="32" t="s">
        <v>2</v>
      </c>
      <c r="C56" s="439" t="s">
        <v>273</v>
      </c>
      <c r="D56" s="439"/>
      <c r="E56" s="439"/>
      <c r="F56" s="439"/>
      <c r="G56" s="439"/>
      <c r="H56" s="422"/>
      <c r="I56" s="438"/>
      <c r="J56" s="438"/>
      <c r="K56" s="497" t="str">
        <f>IF(Dohodak_4_3_7_2="","",IF(N(Dohodak_5)=0,0,N(Dohodak_4_3_7_2)/N(Dohodak_5)))</f>
        <v/>
      </c>
      <c r="L56" s="498"/>
      <c r="M56" s="59"/>
    </row>
    <row r="57" spans="1:16" ht="6" customHeight="1" x14ac:dyDescent="0.2"/>
    <row r="58" spans="1:16" s="24" customFormat="1" ht="10.5" customHeight="1" x14ac:dyDescent="0.25">
      <c r="B58" s="383" t="s">
        <v>233</v>
      </c>
      <c r="C58" s="383"/>
      <c r="D58" s="383"/>
      <c r="E58" s="383"/>
      <c r="F58" s="383"/>
      <c r="G58" s="383"/>
      <c r="H58" s="383"/>
      <c r="I58" s="132"/>
      <c r="J58" s="132"/>
      <c r="K58" s="132"/>
      <c r="L58" s="132"/>
      <c r="M58" s="132"/>
      <c r="N58" s="132"/>
      <c r="O58" s="132"/>
      <c r="P58" s="132"/>
    </row>
    <row r="59" spans="1:16" s="4" customFormat="1" ht="24" customHeight="1" x14ac:dyDescent="0.25">
      <c r="A59" s="5"/>
      <c r="B59" s="433"/>
      <c r="C59" s="433"/>
      <c r="D59" s="433"/>
      <c r="E59" s="433"/>
      <c r="F59" s="433"/>
      <c r="G59" s="433"/>
      <c r="H59" s="433"/>
      <c r="I59" s="433"/>
      <c r="J59" s="433"/>
      <c r="K59" s="433"/>
      <c r="L59" s="433"/>
    </row>
    <row r="60" spans="1:16" s="4" customFormat="1" ht="12.75" x14ac:dyDescent="0.25">
      <c r="A60" s="5"/>
    </row>
    <row r="61" spans="1:16" s="4" customFormat="1" ht="12.75" x14ac:dyDescent="0.25">
      <c r="A61" s="5"/>
    </row>
    <row r="62" spans="1:16" s="4" customFormat="1" ht="12.75" x14ac:dyDescent="0.25">
      <c r="A62" s="5"/>
    </row>
    <row r="63" spans="1:16" s="4" customFormat="1" ht="12.75" x14ac:dyDescent="0.25">
      <c r="A63" s="5"/>
    </row>
    <row r="64" spans="1:16" s="4" customFormat="1" ht="12.75" x14ac:dyDescent="0.25">
      <c r="A64" s="5"/>
    </row>
    <row r="65" spans="1:1" s="4" customFormat="1" ht="12.75" x14ac:dyDescent="0.25">
      <c r="A65" s="5"/>
    </row>
    <row r="66" spans="1:1" s="4" customFormat="1" ht="12.75" x14ac:dyDescent="0.25">
      <c r="A66" s="5"/>
    </row>
    <row r="67" spans="1:1" s="4" customFormat="1" ht="12.75" x14ac:dyDescent="0.25">
      <c r="A67" s="5"/>
    </row>
    <row r="68" spans="1:1" s="4" customFormat="1" ht="12.75" x14ac:dyDescent="0.25">
      <c r="A68" s="5"/>
    </row>
    <row r="69" spans="1:1" s="4" customFormat="1" ht="12.75" x14ac:dyDescent="0.25">
      <c r="A69" s="5"/>
    </row>
    <row r="70" spans="1:1" s="4" customFormat="1" ht="12.75" x14ac:dyDescent="0.25">
      <c r="A70" s="5"/>
    </row>
    <row r="71" spans="1:1" s="4" customFormat="1" ht="12.75" x14ac:dyDescent="0.25">
      <c r="A71" s="5"/>
    </row>
    <row r="72" spans="1:1" s="4" customFormat="1" ht="12.75" x14ac:dyDescent="0.25">
      <c r="A72" s="5"/>
    </row>
    <row r="73" spans="1:1" s="4" customFormat="1" ht="12.75" x14ac:dyDescent="0.25">
      <c r="A73" s="5"/>
    </row>
    <row r="74" spans="1:1" s="4" customFormat="1" ht="12.75" x14ac:dyDescent="0.25">
      <c r="A74" s="5"/>
    </row>
    <row r="75" spans="1:1" s="4" customFormat="1" ht="12.75" x14ac:dyDescent="0.25">
      <c r="A75" s="5"/>
    </row>
    <row r="76" spans="1:1" s="4" customFormat="1" ht="12.75" x14ac:dyDescent="0.25">
      <c r="A76" s="5"/>
    </row>
    <row r="77" spans="1:1" s="4" customFormat="1" ht="12.75" x14ac:dyDescent="0.25">
      <c r="A77" s="5"/>
    </row>
    <row r="78" spans="1:1" s="4" customFormat="1" ht="12.75" x14ac:dyDescent="0.25">
      <c r="A78" s="5"/>
    </row>
    <row r="79" spans="1:1" s="4" customFormat="1" ht="12.75" x14ac:dyDescent="0.25">
      <c r="A79" s="5"/>
    </row>
    <row r="80" spans="1:1" s="4" customFormat="1" ht="12.75" x14ac:dyDescent="0.25">
      <c r="A80" s="5"/>
    </row>
    <row r="81" spans="1:1" s="4" customFormat="1" ht="12.75" x14ac:dyDescent="0.25">
      <c r="A81" s="5"/>
    </row>
    <row r="82" spans="1:1" s="4" customFormat="1" ht="12.75" x14ac:dyDescent="0.25">
      <c r="A82" s="5"/>
    </row>
    <row r="83" spans="1:1" s="4" customFormat="1" ht="12.75" x14ac:dyDescent="0.25">
      <c r="A83" s="5"/>
    </row>
    <row r="84" spans="1:1" s="4" customFormat="1" ht="12.75" x14ac:dyDescent="0.25">
      <c r="A84" s="5"/>
    </row>
    <row r="85" spans="1:1" s="4" customFormat="1" ht="12.75" x14ac:dyDescent="0.25">
      <c r="A85" s="5"/>
    </row>
    <row r="86" spans="1:1" s="4" customFormat="1" ht="12.75" x14ac:dyDescent="0.25">
      <c r="A86" s="5"/>
    </row>
    <row r="87" spans="1:1" s="4" customFormat="1" ht="12.75" x14ac:dyDescent="0.25">
      <c r="A87" s="5"/>
    </row>
    <row r="88" spans="1:1" s="4" customFormat="1" ht="12.75" x14ac:dyDescent="0.25">
      <c r="A88" s="5"/>
    </row>
    <row r="89" spans="1:1" s="4" customFormat="1" ht="12.75" x14ac:dyDescent="0.25">
      <c r="A89" s="5"/>
    </row>
    <row r="90" spans="1:1" s="4" customFormat="1" ht="12.75" x14ac:dyDescent="0.25">
      <c r="A90" s="5"/>
    </row>
    <row r="91" spans="1:1" s="4" customFormat="1" ht="12.75" x14ac:dyDescent="0.25">
      <c r="A91" s="5"/>
    </row>
    <row r="92" spans="1:1" s="4" customFormat="1" ht="12.75" x14ac:dyDescent="0.25">
      <c r="A92" s="5"/>
    </row>
    <row r="93" spans="1:1" s="4" customFormat="1" ht="12.75" x14ac:dyDescent="0.25">
      <c r="A93" s="5"/>
    </row>
    <row r="94" spans="1:1" s="4" customFormat="1" ht="12.75" x14ac:dyDescent="0.25">
      <c r="A94" s="5"/>
    </row>
    <row r="95" spans="1:1" s="4" customFormat="1" ht="12.75" x14ac:dyDescent="0.25">
      <c r="A95" s="5"/>
    </row>
    <row r="96" spans="1:1" s="4" customFormat="1" ht="12.75" x14ac:dyDescent="0.25">
      <c r="A96" s="5"/>
    </row>
    <row r="97" spans="1:1" s="4" customFormat="1" ht="12.75" x14ac:dyDescent="0.25">
      <c r="A97" s="5"/>
    </row>
    <row r="98" spans="1:1" s="4" customFormat="1" ht="12.75" x14ac:dyDescent="0.25">
      <c r="A98" s="5"/>
    </row>
    <row r="99" spans="1:1" s="4" customFormat="1" ht="12.75" x14ac:dyDescent="0.25">
      <c r="A99" s="5"/>
    </row>
    <row r="100" spans="1:1" s="4" customFormat="1" ht="12.75" x14ac:dyDescent="0.25">
      <c r="A100" s="5"/>
    </row>
    <row r="101" spans="1:1" s="4" customFormat="1" ht="12.75" x14ac:dyDescent="0.25">
      <c r="A101" s="5"/>
    </row>
    <row r="102" spans="1:1" s="4" customFormat="1" ht="12.75" x14ac:dyDescent="0.25">
      <c r="A102" s="5"/>
    </row>
    <row r="103" spans="1:1" s="4" customFormat="1" ht="12.75" x14ac:dyDescent="0.25">
      <c r="A103" s="5"/>
    </row>
    <row r="104" spans="1:1" s="4" customFormat="1" ht="12.75" x14ac:dyDescent="0.25">
      <c r="A104" s="5"/>
    </row>
    <row r="105" spans="1:1" s="4" customFormat="1" ht="12.75" x14ac:dyDescent="0.25">
      <c r="A105" s="5"/>
    </row>
    <row r="106" spans="1:1" s="4" customFormat="1" ht="12.75" x14ac:dyDescent="0.25">
      <c r="A106" s="5"/>
    </row>
    <row r="107" spans="1:1" s="4" customFormat="1" ht="12.75" x14ac:dyDescent="0.25">
      <c r="A107" s="5"/>
    </row>
    <row r="108" spans="1:1" s="4" customFormat="1" ht="12.75" x14ac:dyDescent="0.25">
      <c r="A108" s="5"/>
    </row>
    <row r="109" spans="1:1" s="4" customFormat="1" ht="12.75" x14ac:dyDescent="0.25">
      <c r="A109" s="5"/>
    </row>
    <row r="110" spans="1:1" s="4" customFormat="1" ht="12.75" x14ac:dyDescent="0.25">
      <c r="A110" s="5"/>
    </row>
    <row r="111" spans="1:1" s="4" customFormat="1" ht="12.75" x14ac:dyDescent="0.25">
      <c r="A111" s="5"/>
    </row>
    <row r="112" spans="1:1" s="4" customFormat="1" ht="12.75" x14ac:dyDescent="0.25">
      <c r="A112" s="5"/>
    </row>
    <row r="113" spans="1:1" s="4" customFormat="1" ht="12.75" x14ac:dyDescent="0.25">
      <c r="A113" s="5"/>
    </row>
    <row r="114" spans="1:1" s="4" customFormat="1" ht="12.75" x14ac:dyDescent="0.25">
      <c r="A114" s="5"/>
    </row>
    <row r="115" spans="1:1" s="4" customFormat="1" ht="12.75" x14ac:dyDescent="0.25">
      <c r="A115" s="5"/>
    </row>
    <row r="116" spans="1:1" s="4" customFormat="1" ht="12.75" x14ac:dyDescent="0.25">
      <c r="A116" s="5"/>
    </row>
    <row r="117" spans="1:1" s="4" customFormat="1" ht="12.75" x14ac:dyDescent="0.25">
      <c r="A117" s="5"/>
    </row>
    <row r="118" spans="1:1" s="4" customFormat="1" ht="12.75" x14ac:dyDescent="0.25">
      <c r="A118" s="5"/>
    </row>
    <row r="119" spans="1:1" s="4" customFormat="1" ht="12.75" x14ac:dyDescent="0.25">
      <c r="A119" s="5"/>
    </row>
    <row r="120" spans="1:1" s="4" customFormat="1" ht="12.75" x14ac:dyDescent="0.25">
      <c r="A120" s="5"/>
    </row>
    <row r="121" spans="1:1" s="4" customFormat="1" ht="12.75" x14ac:dyDescent="0.25">
      <c r="A121" s="5"/>
    </row>
    <row r="122" spans="1:1" s="4" customFormat="1" ht="12.75" x14ac:dyDescent="0.25">
      <c r="A122" s="5"/>
    </row>
    <row r="123" spans="1:1" s="4" customFormat="1" ht="12.75" x14ac:dyDescent="0.25">
      <c r="A123" s="5"/>
    </row>
    <row r="124" spans="1:1" s="4" customFormat="1" ht="12.75" x14ac:dyDescent="0.25">
      <c r="A124" s="5"/>
    </row>
    <row r="125" spans="1:1" s="4" customFormat="1" ht="12.75" x14ac:dyDescent="0.25">
      <c r="A125" s="5"/>
    </row>
    <row r="126" spans="1:1" s="4" customFormat="1" ht="12.75" x14ac:dyDescent="0.25">
      <c r="A126" s="5"/>
    </row>
    <row r="127" spans="1:1" s="4" customFormat="1" ht="12.75" x14ac:dyDescent="0.25">
      <c r="A127" s="5"/>
    </row>
    <row r="128" spans="1:1" s="4" customFormat="1" ht="12.75" x14ac:dyDescent="0.25">
      <c r="A128" s="5"/>
    </row>
    <row r="129" spans="1:1" s="4" customFormat="1" ht="12.75" x14ac:dyDescent="0.25">
      <c r="A129" s="5"/>
    </row>
    <row r="130" spans="1:1" s="4" customFormat="1" ht="12.75" x14ac:dyDescent="0.25">
      <c r="A130" s="5"/>
    </row>
    <row r="131" spans="1:1" s="4" customFormat="1" ht="12.75" x14ac:dyDescent="0.25">
      <c r="A131" s="5"/>
    </row>
    <row r="132" spans="1:1" s="4" customFormat="1" ht="12.75" x14ac:dyDescent="0.25">
      <c r="A132" s="5"/>
    </row>
    <row r="133" spans="1:1" s="4" customFormat="1" ht="12.75" x14ac:dyDescent="0.25">
      <c r="A133" s="5"/>
    </row>
    <row r="134" spans="1:1" s="4" customFormat="1" ht="12.75" x14ac:dyDescent="0.25">
      <c r="A134" s="5"/>
    </row>
    <row r="135" spans="1:1" s="4" customFormat="1" ht="12.75" x14ac:dyDescent="0.25">
      <c r="A135" s="5"/>
    </row>
    <row r="136" spans="1:1" s="4" customFormat="1" ht="12.75" x14ac:dyDescent="0.25">
      <c r="A136" s="5"/>
    </row>
    <row r="137" spans="1:1" s="4" customFormat="1" ht="12.75" x14ac:dyDescent="0.25">
      <c r="A137" s="5"/>
    </row>
    <row r="138" spans="1:1" s="4" customFormat="1" ht="12.75" x14ac:dyDescent="0.25">
      <c r="A138" s="5"/>
    </row>
    <row r="139" spans="1:1" s="4" customFormat="1" ht="12.75" x14ac:dyDescent="0.25">
      <c r="A139" s="5"/>
    </row>
    <row r="140" spans="1:1" s="4" customFormat="1" ht="12.75" x14ac:dyDescent="0.25">
      <c r="A140" s="5"/>
    </row>
    <row r="141" spans="1:1" s="4" customFormat="1" ht="12.75" x14ac:dyDescent="0.25">
      <c r="A141" s="5"/>
    </row>
    <row r="142" spans="1:1" s="4" customFormat="1" ht="12.75" x14ac:dyDescent="0.25">
      <c r="A142" s="5"/>
    </row>
    <row r="143" spans="1:1" s="4" customFormat="1" ht="12.75" x14ac:dyDescent="0.25">
      <c r="A143" s="5"/>
    </row>
    <row r="144" spans="1:1" s="4" customFormat="1" ht="12.75" x14ac:dyDescent="0.25">
      <c r="A144" s="5"/>
    </row>
    <row r="145" spans="1:1" s="4" customFormat="1" ht="12.75" x14ac:dyDescent="0.25">
      <c r="A145" s="5"/>
    </row>
    <row r="146" spans="1:1" s="4" customFormat="1" ht="12.75" x14ac:dyDescent="0.25">
      <c r="A146" s="5"/>
    </row>
    <row r="147" spans="1:1" s="4" customFormat="1" ht="12.75" x14ac:dyDescent="0.25">
      <c r="A147" s="5"/>
    </row>
    <row r="148" spans="1:1" s="4" customFormat="1" ht="12.75" x14ac:dyDescent="0.25">
      <c r="A148" s="5"/>
    </row>
    <row r="149" spans="1:1" s="4" customFormat="1" ht="12.75" x14ac:dyDescent="0.25">
      <c r="A149" s="5"/>
    </row>
    <row r="150" spans="1:1" s="34" customFormat="1" x14ac:dyDescent="0.25">
      <c r="A150" s="5"/>
    </row>
  </sheetData>
  <sheetProtection algorithmName="SHA-512" hashValue="/MOUC0tqLJgh2ID8ugWPUOFrYQ4+INopS/PSQfcVxzDSchSs40io6hs7jrv7/cN/k3NKVadmfVYmxNuQZaX6Hw==" saltValue="KXnBlmPTo1slf+ysGvyesQ==" spinCount="100000" sheet="1" objects="1" scenarios="1"/>
  <protectedRanges>
    <protectedRange sqref="F13:G13 D14:G15 H55:J56 K13:L15 H32:L35 K18:L20 C43:E43 C13:C15 C18:G20 F43:G48" name="Raspon1"/>
  </protectedRanges>
  <mergeCells count="122">
    <mergeCell ref="E44:F44"/>
    <mergeCell ref="H17:I17"/>
    <mergeCell ref="K30:L30"/>
    <mergeCell ref="K31:L31"/>
    <mergeCell ref="K55:L55"/>
    <mergeCell ref="C39:D41"/>
    <mergeCell ref="C42:D42"/>
    <mergeCell ref="E39:F39"/>
    <mergeCell ref="E40:F40"/>
    <mergeCell ref="G40:H40"/>
    <mergeCell ref="C19:G19"/>
    <mergeCell ref="C33:J33"/>
    <mergeCell ref="B29:L29"/>
    <mergeCell ref="H18:I18"/>
    <mergeCell ref="H19:I19"/>
    <mergeCell ref="H20:I20"/>
    <mergeCell ref="H21:I21"/>
    <mergeCell ref="B23:I23"/>
    <mergeCell ref="B25:I25"/>
    <mergeCell ref="C20:G20"/>
    <mergeCell ref="C18:G18"/>
    <mergeCell ref="C44:D44"/>
    <mergeCell ref="I41:J41"/>
    <mergeCell ref="K45:L45"/>
    <mergeCell ref="K56:L56"/>
    <mergeCell ref="K8:L9"/>
    <mergeCell ref="K10:K11"/>
    <mergeCell ref="L10:L11"/>
    <mergeCell ref="D12:E12"/>
    <mergeCell ref="D13:E13"/>
    <mergeCell ref="D14:E14"/>
    <mergeCell ref="D15:E15"/>
    <mergeCell ref="K51:L53"/>
    <mergeCell ref="K54:L54"/>
    <mergeCell ref="B38:L38"/>
    <mergeCell ref="B50:L50"/>
    <mergeCell ref="K39:L41"/>
    <mergeCell ref="K42:L42"/>
    <mergeCell ref="I42:J42"/>
    <mergeCell ref="E48:F48"/>
    <mergeCell ref="I40:J40"/>
    <mergeCell ref="I39:J39"/>
    <mergeCell ref="G42:H42"/>
    <mergeCell ref="E41:F41"/>
    <mergeCell ref="K36:L36"/>
    <mergeCell ref="C34:J34"/>
    <mergeCell ref="E47:F47"/>
    <mergeCell ref="G39:H39"/>
    <mergeCell ref="B6:L6"/>
    <mergeCell ref="B16:L16"/>
    <mergeCell ref="H8:I11"/>
    <mergeCell ref="H12:I12"/>
    <mergeCell ref="H13:I13"/>
    <mergeCell ref="K27:L27"/>
    <mergeCell ref="B36:J36"/>
    <mergeCell ref="H14:I14"/>
    <mergeCell ref="B3:L3"/>
    <mergeCell ref="B7:L7"/>
    <mergeCell ref="F4:G4"/>
    <mergeCell ref="H4:L4"/>
    <mergeCell ref="K35:L35"/>
    <mergeCell ref="B4:E4"/>
    <mergeCell ref="B27:J27"/>
    <mergeCell ref="H15:I15"/>
    <mergeCell ref="J8:J11"/>
    <mergeCell ref="D8:E8"/>
    <mergeCell ref="D9:E9"/>
    <mergeCell ref="C31:J31"/>
    <mergeCell ref="C32:J32"/>
    <mergeCell ref="D10:E10"/>
    <mergeCell ref="D11:E11"/>
    <mergeCell ref="C17:G17"/>
    <mergeCell ref="B58:H58"/>
    <mergeCell ref="B1:L1"/>
    <mergeCell ref="B59:L59"/>
    <mergeCell ref="K32:L32"/>
    <mergeCell ref="K33:L33"/>
    <mergeCell ref="K34:L34"/>
    <mergeCell ref="C30:J30"/>
    <mergeCell ref="C8:C11"/>
    <mergeCell ref="F8:G8"/>
    <mergeCell ref="G9:G11"/>
    <mergeCell ref="B21:G21"/>
    <mergeCell ref="B8:B11"/>
    <mergeCell ref="K43:L43"/>
    <mergeCell ref="I43:J43"/>
    <mergeCell ref="G43:H43"/>
    <mergeCell ref="C43:D43"/>
    <mergeCell ref="E43:F43"/>
    <mergeCell ref="C35:J35"/>
    <mergeCell ref="B39:B41"/>
    <mergeCell ref="G41:H41"/>
    <mergeCell ref="E42:F42"/>
    <mergeCell ref="K44:L44"/>
    <mergeCell ref="I44:J44"/>
    <mergeCell ref="G44:H44"/>
    <mergeCell ref="K46:L46"/>
    <mergeCell ref="G46:H46"/>
    <mergeCell ref="C46:D46"/>
    <mergeCell ref="E45:F45"/>
    <mergeCell ref="E46:F46"/>
    <mergeCell ref="K47:L47"/>
    <mergeCell ref="K48:L48"/>
    <mergeCell ref="I45:J45"/>
    <mergeCell ref="I46:J46"/>
    <mergeCell ref="I47:J47"/>
    <mergeCell ref="C48:D48"/>
    <mergeCell ref="B51:B53"/>
    <mergeCell ref="C51:G53"/>
    <mergeCell ref="H51:J53"/>
    <mergeCell ref="I48:J48"/>
    <mergeCell ref="G45:H45"/>
    <mergeCell ref="C56:G56"/>
    <mergeCell ref="H55:J55"/>
    <mergeCell ref="H56:J56"/>
    <mergeCell ref="G47:H47"/>
    <mergeCell ref="G48:H48"/>
    <mergeCell ref="C45:D45"/>
    <mergeCell ref="C54:G54"/>
    <mergeCell ref="H54:J54"/>
    <mergeCell ref="C55:G55"/>
    <mergeCell ref="C47:D47"/>
  </mergeCells>
  <dataValidations disablePrompts="1" count="1">
    <dataValidation type="list" showInputMessage="1" showErrorMessage="1" sqref="C43" xr:uid="{00000000-0002-0000-0400-000000000000}">
      <formula1>GubitakGodina</formula1>
    </dataValidation>
  </dataValidations>
  <printOptions horizontalCentered="1"/>
  <pageMargins left="0.39370078740157483" right="0.39370078740157483" top="0.47244094488188981" bottom="0.47244094488188981" header="0" footer="0.19685039370078741"/>
  <pageSetup paperSize="9" scale="84" orientation="portrait" r:id="rId1"/>
  <headerFooter>
    <oddFooter>&amp;L&amp;"Arial,Uobičajeno"&amp;8          DOH 2024&amp;C&amp;"Arial,Uobičajeno"&amp;8RRiF-ov obrazac  ©  rrif.hr&amp;R&amp;"Arial,Uobičajeno"&amp;8Stranica 5          .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48"/>
  <sheetViews>
    <sheetView zoomScaleNormal="100" workbookViewId="0"/>
  </sheetViews>
  <sheetFormatPr defaultColWidth="8.85546875" defaultRowHeight="12.75" x14ac:dyDescent="0.25"/>
  <cols>
    <col min="1" max="2" width="4.5703125" style="5" customWidth="1"/>
    <col min="3" max="3" width="20.140625" style="5" customWidth="1"/>
    <col min="4" max="4" width="4.5703125" style="5" customWidth="1"/>
    <col min="5" max="5" width="20.140625" style="5" customWidth="1"/>
    <col min="6" max="6" width="4.5703125" style="5" customWidth="1"/>
    <col min="7" max="7" width="15.42578125" style="5" customWidth="1"/>
    <col min="8" max="9" width="4.5703125" style="5" customWidth="1"/>
    <col min="10" max="10" width="20.140625" style="5" customWidth="1"/>
    <col min="11" max="16384" width="8.85546875" style="5"/>
  </cols>
  <sheetData>
    <row r="1" spans="1:11" ht="24" customHeight="1" x14ac:dyDescent="0.25"/>
    <row r="2" spans="1:11" s="34" customFormat="1" ht="24" customHeight="1" x14ac:dyDescent="0.2">
      <c r="A2" s="59"/>
      <c r="B2" s="469" t="s">
        <v>234</v>
      </c>
      <c r="C2" s="470"/>
      <c r="D2" s="470"/>
      <c r="E2" s="470"/>
      <c r="F2" s="470"/>
      <c r="G2" s="470"/>
      <c r="H2" s="470"/>
      <c r="I2" s="470"/>
      <c r="J2" s="471"/>
      <c r="K2" s="5"/>
    </row>
    <row r="3" spans="1:11" ht="18" customHeight="1" x14ac:dyDescent="0.25">
      <c r="B3" s="533" t="s">
        <v>235</v>
      </c>
      <c r="C3" s="534"/>
      <c r="D3" s="534"/>
      <c r="E3" s="535"/>
      <c r="F3" s="533" t="s">
        <v>236</v>
      </c>
      <c r="G3" s="534"/>
      <c r="H3" s="534"/>
      <c r="I3" s="534"/>
      <c r="J3" s="535"/>
    </row>
    <row r="4" spans="1:11" ht="19.5" customHeight="1" x14ac:dyDescent="0.25">
      <c r="B4" s="160" t="s">
        <v>163</v>
      </c>
      <c r="C4" s="167"/>
      <c r="D4" s="151" t="s">
        <v>164</v>
      </c>
      <c r="E4" s="170"/>
      <c r="F4" s="160" t="s">
        <v>163</v>
      </c>
      <c r="G4" s="536"/>
      <c r="H4" s="537"/>
      <c r="I4" s="151" t="s">
        <v>164</v>
      </c>
      <c r="J4" s="170"/>
    </row>
    <row r="5" spans="1:11" ht="19.5" customHeight="1" x14ac:dyDescent="0.25">
      <c r="B5" s="3" t="s">
        <v>163</v>
      </c>
      <c r="C5" s="168"/>
      <c r="D5" s="161" t="s">
        <v>164</v>
      </c>
      <c r="E5" s="171"/>
      <c r="F5" s="3" t="s">
        <v>163</v>
      </c>
      <c r="G5" s="529"/>
      <c r="H5" s="530"/>
      <c r="I5" s="161" t="s">
        <v>164</v>
      </c>
      <c r="J5" s="171"/>
    </row>
    <row r="6" spans="1:11" ht="19.5" customHeight="1" x14ac:dyDescent="0.25">
      <c r="B6" s="3" t="s">
        <v>163</v>
      </c>
      <c r="C6" s="168"/>
      <c r="D6" s="161" t="s">
        <v>164</v>
      </c>
      <c r="E6" s="171"/>
      <c r="F6" s="3" t="s">
        <v>163</v>
      </c>
      <c r="G6" s="529"/>
      <c r="H6" s="530"/>
      <c r="I6" s="161" t="s">
        <v>164</v>
      </c>
      <c r="J6" s="171"/>
    </row>
    <row r="7" spans="1:11" ht="19.5" customHeight="1" x14ac:dyDescent="0.25">
      <c r="B7" s="3" t="s">
        <v>163</v>
      </c>
      <c r="C7" s="168"/>
      <c r="D7" s="161" t="s">
        <v>164</v>
      </c>
      <c r="E7" s="171"/>
      <c r="F7" s="3" t="s">
        <v>163</v>
      </c>
      <c r="G7" s="529"/>
      <c r="H7" s="530"/>
      <c r="I7" s="161" t="s">
        <v>164</v>
      </c>
      <c r="J7" s="171"/>
    </row>
    <row r="8" spans="1:11" ht="19.5" customHeight="1" x14ac:dyDescent="0.25">
      <c r="B8" s="32" t="s">
        <v>163</v>
      </c>
      <c r="C8" s="169"/>
      <c r="D8" s="162" t="s">
        <v>164</v>
      </c>
      <c r="E8" s="172"/>
      <c r="F8" s="32" t="s">
        <v>163</v>
      </c>
      <c r="G8" s="531"/>
      <c r="H8" s="532"/>
      <c r="I8" s="162" t="s">
        <v>164</v>
      </c>
      <c r="J8" s="172"/>
    </row>
    <row r="9" spans="1:11" ht="19.5" customHeight="1" x14ac:dyDescent="0.25">
      <c r="B9" s="160" t="s">
        <v>3</v>
      </c>
      <c r="C9" s="519" t="s">
        <v>252</v>
      </c>
      <c r="D9" s="519"/>
      <c r="E9" s="519"/>
      <c r="F9" s="519"/>
      <c r="G9" s="519"/>
      <c r="H9" s="519"/>
      <c r="I9" s="519"/>
      <c r="J9" s="149"/>
    </row>
    <row r="10" spans="1:11" ht="19.5" customHeight="1" x14ac:dyDescent="0.25">
      <c r="B10" s="3" t="s">
        <v>4</v>
      </c>
      <c r="C10" s="520" t="s">
        <v>253</v>
      </c>
      <c r="D10" s="520"/>
      <c r="E10" s="520"/>
      <c r="F10" s="520"/>
      <c r="G10" s="520"/>
      <c r="H10" s="520"/>
      <c r="I10" s="520"/>
      <c r="J10" s="150"/>
    </row>
    <row r="11" spans="1:11" ht="18.75" customHeight="1" x14ac:dyDescent="0.25">
      <c r="B11" s="3" t="s">
        <v>5</v>
      </c>
      <c r="C11" s="520" t="s">
        <v>254</v>
      </c>
      <c r="D11" s="520"/>
      <c r="E11" s="520"/>
      <c r="F11" s="520"/>
      <c r="G11" s="520"/>
      <c r="H11" s="520"/>
      <c r="I11" s="520"/>
      <c r="J11" s="133" t="str">
        <f>IF('Str. 5'!C13&amp;'Str. 5'!C14&amp;'Str. 5'!C15&amp;'Str. 5'!G13&amp;'Str. 5'!G14&amp;'Str. 5'!G15="","",MAX(0,N('Str. 5'!C13)+N('Str. 5'!C14)+N('Str. 5'!C15)+N('Str. 5'!G13)+N('Str. 5'!G14)+N('Str. 5'!G15)))</f>
        <v/>
      </c>
    </row>
    <row r="12" spans="1:11" ht="18.75" customHeight="1" x14ac:dyDescent="0.25">
      <c r="B12" s="3" t="s">
        <v>6</v>
      </c>
      <c r="C12" s="520" t="s">
        <v>255</v>
      </c>
      <c r="D12" s="520"/>
      <c r="E12" s="520"/>
      <c r="F12" s="520"/>
      <c r="G12" s="520"/>
      <c r="H12" s="520"/>
      <c r="I12" s="520"/>
      <c r="J12" s="133" t="str">
        <f>IF(Mjeseci_4_3_8_3&amp;Mjeseci_4_3_8_4&amp;Dohodak_4_3_8_5="","",IF(N(Mjeseci_4_3_8_3)=0,0,N(Mjeseci_4_3_8_4)/Mjeseci_4_3_8_3*N(Dohodak_4_3_8_5)))</f>
        <v/>
      </c>
    </row>
    <row r="13" spans="1:11" ht="18.75" customHeight="1" x14ac:dyDescent="0.25">
      <c r="B13" s="3" t="s">
        <v>7</v>
      </c>
      <c r="C13" s="520" t="s">
        <v>256</v>
      </c>
      <c r="D13" s="520"/>
      <c r="E13" s="520"/>
      <c r="F13" s="520"/>
      <c r="G13" s="520"/>
      <c r="H13" s="520"/>
      <c r="I13" s="520"/>
      <c r="J13" s="133" t="str">
        <f>IF(Mjeseci_4_3_8_4="","",GodOsnovicaZaObvDoprinosa/12*Mjeseci_4_3_8_4)</f>
        <v/>
      </c>
    </row>
    <row r="14" spans="1:11" ht="18.75" customHeight="1" x14ac:dyDescent="0.25">
      <c r="B14" s="3" t="s">
        <v>8</v>
      </c>
      <c r="C14" s="520" t="s">
        <v>257</v>
      </c>
      <c r="D14" s="520"/>
      <c r="E14" s="520"/>
      <c r="F14" s="520"/>
      <c r="G14" s="520"/>
      <c r="H14" s="520"/>
      <c r="I14" s="520"/>
      <c r="J14" s="133" t="str">
        <f>IF(Dohodak_4_3_8_6&amp;Osnovica_4_3_8_7="","",IF(Dohodak_4_3_8_6&lt;=Osnovica_4_3_8_7,Dohodak_4_3_8_6,Osnovica_4_3_8_7))</f>
        <v/>
      </c>
    </row>
    <row r="15" spans="1:11" ht="30" customHeight="1" x14ac:dyDescent="0.25">
      <c r="B15" s="3" t="s">
        <v>165</v>
      </c>
      <c r="C15" s="521" t="s">
        <v>258</v>
      </c>
      <c r="D15" s="522"/>
      <c r="E15" s="522"/>
      <c r="F15" s="522"/>
      <c r="G15" s="522"/>
      <c r="H15" s="525">
        <v>7.4999999999999997E-2</v>
      </c>
      <c r="I15" s="526"/>
      <c r="J15" s="133" t="str">
        <f>IF(Osnovica_4_3_8_8="","",Osnovica_4_3_8_8*Stopa_4_3_8_9)</f>
        <v/>
      </c>
    </row>
    <row r="16" spans="1:11" ht="30" customHeight="1" x14ac:dyDescent="0.25">
      <c r="B16" s="3" t="s">
        <v>166</v>
      </c>
      <c r="C16" s="521" t="s">
        <v>274</v>
      </c>
      <c r="D16" s="522"/>
      <c r="E16" s="522"/>
      <c r="F16" s="522"/>
      <c r="G16" s="522"/>
      <c r="H16" s="525">
        <v>2.5000000000000001E-2</v>
      </c>
      <c r="I16" s="526"/>
      <c r="J16" s="133" t="str">
        <f>IF(Osnovica_4_3_8_8="","",Osnovica_4_3_8_8*Stopa_4_3_8_10)</f>
        <v/>
      </c>
    </row>
    <row r="17" spans="2:10" ht="30" customHeight="1" x14ac:dyDescent="0.25">
      <c r="B17" s="32" t="s">
        <v>167</v>
      </c>
      <c r="C17" s="523" t="s">
        <v>259</v>
      </c>
      <c r="D17" s="524"/>
      <c r="E17" s="524"/>
      <c r="F17" s="524"/>
      <c r="G17" s="524"/>
      <c r="H17" s="527">
        <v>7.4999999999999997E-2</v>
      </c>
      <c r="I17" s="528"/>
      <c r="J17" s="134" t="str">
        <f>IF(Osnovica_4_3_8_8="","",Osnovica_4_3_8_8*Stopa_4_3_8_11)</f>
        <v/>
      </c>
    </row>
    <row r="19" spans="2:10" x14ac:dyDescent="0.25">
      <c r="H19" s="163"/>
      <c r="I19" s="163"/>
    </row>
    <row r="20" spans="2:10" x14ac:dyDescent="0.25">
      <c r="H20" s="163"/>
      <c r="I20" s="163"/>
    </row>
    <row r="21" spans="2:10" x14ac:dyDescent="0.25">
      <c r="H21" s="163"/>
      <c r="I21" s="163"/>
    </row>
    <row r="22" spans="2:10" x14ac:dyDescent="0.25">
      <c r="H22" s="163"/>
      <c r="I22" s="163"/>
    </row>
    <row r="23" spans="2:10" x14ac:dyDescent="0.25">
      <c r="H23" s="163"/>
      <c r="I23" s="163"/>
    </row>
    <row r="24" spans="2:10" x14ac:dyDescent="0.25">
      <c r="H24" s="163"/>
      <c r="I24" s="163"/>
    </row>
    <row r="25" spans="2:10" x14ac:dyDescent="0.25">
      <c r="H25" s="163"/>
      <c r="I25" s="163"/>
    </row>
    <row r="26" spans="2:10" x14ac:dyDescent="0.25">
      <c r="H26" s="163"/>
      <c r="I26" s="163"/>
    </row>
    <row r="27" spans="2:10" x14ac:dyDescent="0.25">
      <c r="H27" s="163"/>
      <c r="I27" s="163"/>
    </row>
    <row r="28" spans="2:10" x14ac:dyDescent="0.25">
      <c r="H28" s="163"/>
      <c r="I28" s="163"/>
    </row>
    <row r="44" spans="1:13" s="69" customFormat="1" ht="37.5" customHeight="1" x14ac:dyDescent="0.25">
      <c r="A44" s="6"/>
      <c r="B44" s="517" t="s">
        <v>237</v>
      </c>
      <c r="C44" s="517"/>
      <c r="D44" s="517"/>
      <c r="E44" s="517"/>
      <c r="F44" s="517"/>
      <c r="G44" s="517"/>
      <c r="H44" s="517"/>
      <c r="I44" s="517"/>
      <c r="J44" s="517"/>
      <c r="K44" s="70"/>
      <c r="L44" s="70"/>
    </row>
    <row r="45" spans="1:13" s="69" customFormat="1" ht="37.5" customHeight="1" x14ac:dyDescent="0.25">
      <c r="A45" s="6"/>
      <c r="B45" s="517" t="s">
        <v>238</v>
      </c>
      <c r="C45" s="517"/>
      <c r="D45" s="517"/>
      <c r="E45" s="517"/>
      <c r="F45" s="517"/>
      <c r="G45" s="517"/>
      <c r="H45" s="517"/>
      <c r="I45" s="517"/>
      <c r="J45" s="517"/>
      <c r="K45" s="70"/>
      <c r="L45" s="70"/>
    </row>
    <row r="46" spans="1:13" s="69" customFormat="1" ht="37.5" customHeight="1" x14ac:dyDescent="0.25">
      <c r="A46" s="6"/>
      <c r="B46" s="517" t="s">
        <v>239</v>
      </c>
      <c r="C46" s="517"/>
      <c r="D46" s="517"/>
      <c r="E46" s="517"/>
      <c r="F46" s="517"/>
      <c r="G46" s="517"/>
      <c r="H46" s="517"/>
      <c r="I46" s="517"/>
      <c r="J46" s="517"/>
      <c r="K46" s="70"/>
      <c r="L46" s="70"/>
    </row>
    <row r="47" spans="1:13" s="4" customFormat="1" ht="24" customHeight="1" x14ac:dyDescent="0.25">
      <c r="A47" s="6"/>
      <c r="B47" s="517" t="s">
        <v>240</v>
      </c>
      <c r="C47" s="518"/>
      <c r="D47" s="518"/>
      <c r="E47" s="518"/>
      <c r="F47" s="518"/>
      <c r="G47" s="518"/>
      <c r="H47" s="518"/>
      <c r="I47" s="518"/>
      <c r="J47" s="518"/>
      <c r="K47" s="70"/>
      <c r="L47" s="71"/>
      <c r="M47" s="69"/>
    </row>
    <row r="48" spans="1:13" s="4" customFormat="1" ht="15" customHeight="1" x14ac:dyDescent="0.25">
      <c r="A48" s="6"/>
      <c r="B48" s="122" t="s">
        <v>241</v>
      </c>
      <c r="C48" s="122"/>
      <c r="D48" s="122"/>
      <c r="E48" s="122"/>
      <c r="F48" s="122"/>
      <c r="G48" s="122"/>
      <c r="H48" s="122"/>
      <c r="I48" s="122"/>
      <c r="J48" s="121"/>
      <c r="K48" s="70"/>
      <c r="L48" s="71"/>
      <c r="M48" s="69"/>
    </row>
  </sheetData>
  <sheetProtection algorithmName="SHA-512" hashValue="RhhHtI1N6fOMKqp0wGpMkKc16Zub+tT/IOPAi1Vt7LDkEKFHg0iPoXgWtXi8mVwe/i5J5tVcT5uVZtGSRfuyrA==" saltValue="ssYdstG1TMfjyWp0Ct6hEQ==" spinCount="100000" sheet="1" objects="1" scenarios="1"/>
  <mergeCells count="24">
    <mergeCell ref="B2:J2"/>
    <mergeCell ref="B3:E3"/>
    <mergeCell ref="F3:J3"/>
    <mergeCell ref="G4:H4"/>
    <mergeCell ref="G5:H5"/>
    <mergeCell ref="G6:H6"/>
    <mergeCell ref="G7:H7"/>
    <mergeCell ref="G8:H8"/>
    <mergeCell ref="C15:G15"/>
    <mergeCell ref="H15:I15"/>
    <mergeCell ref="B46:J46"/>
    <mergeCell ref="B47:J47"/>
    <mergeCell ref="C9:I9"/>
    <mergeCell ref="C10:I10"/>
    <mergeCell ref="B44:J44"/>
    <mergeCell ref="B45:J45"/>
    <mergeCell ref="C11:I11"/>
    <mergeCell ref="C12:I12"/>
    <mergeCell ref="C13:I13"/>
    <mergeCell ref="C14:I14"/>
    <mergeCell ref="C16:G16"/>
    <mergeCell ref="C17:G17"/>
    <mergeCell ref="H16:I16"/>
    <mergeCell ref="H17:I17"/>
  </mergeCells>
  <dataValidations disablePrompts="1" count="2">
    <dataValidation showInputMessage="1" showErrorMessage="1" error="Stopa može biti ili 15% ili 20%!" sqref="H15:I17" xr:uid="{00000000-0002-0000-0500-000000000000}"/>
    <dataValidation type="list" allowBlank="1" showInputMessage="1" showErrorMessage="1" error="Broj mjeseci mora biti cijeli broj!" sqref="J9:J10" xr:uid="{00000000-0002-0000-0500-000001000000}">
      <formula1>Mjeseci</formula1>
    </dataValidation>
  </dataValidations>
  <printOptions horizontalCentered="1"/>
  <pageMargins left="0.39370078740157483" right="0.39370078740157483" top="0.47244094488188981" bottom="0.47244094488188981" header="0" footer="0.19685039370078741"/>
  <pageSetup paperSize="9" scale="96" orientation="portrait" r:id="rId1"/>
  <headerFooter>
    <oddFooter>&amp;L&amp;"Arial,Uobičajeno"&amp;8          DOH 2024&amp;C&amp;"Arial,Uobičajeno"&amp;8RRiF-ov obrazac  ©  rrif.hr&amp;R&amp;"Arial,Uobičajeno"&amp;8Stranica 6         .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85"/>
  <sheetViews>
    <sheetView zoomScaleNormal="100" workbookViewId="0"/>
  </sheetViews>
  <sheetFormatPr defaultColWidth="8.85546875" defaultRowHeight="14.25" x14ac:dyDescent="0.2"/>
  <cols>
    <col min="1" max="1" width="4.5703125" style="25" customWidth="1"/>
    <col min="2" max="2" width="2.42578125" style="25" customWidth="1"/>
    <col min="3" max="3" width="6" style="25" customWidth="1"/>
    <col min="4" max="4" width="29.5703125" style="25" customWidth="1"/>
    <col min="5" max="5" width="19.28515625" style="25" customWidth="1"/>
    <col min="6" max="6" width="13.7109375" style="25" customWidth="1"/>
    <col min="7" max="7" width="14" style="25" customWidth="1"/>
    <col min="8" max="8" width="13.85546875" style="25" customWidth="1"/>
    <col min="9" max="9" width="4.42578125" style="25" customWidth="1"/>
    <col min="10" max="16384" width="8.85546875" style="25"/>
  </cols>
  <sheetData>
    <row r="1" spans="1:9" s="4" customFormat="1" ht="24" customHeight="1" x14ac:dyDescent="0.25">
      <c r="A1" s="66"/>
      <c r="B1" s="548"/>
      <c r="C1" s="548"/>
      <c r="D1" s="548"/>
      <c r="E1" s="548"/>
      <c r="F1" s="548"/>
      <c r="G1" s="548"/>
      <c r="H1" s="548"/>
    </row>
    <row r="2" spans="1:9" s="66" customFormat="1" ht="31.15" customHeight="1" x14ac:dyDescent="0.25">
      <c r="B2" s="554" t="s">
        <v>306</v>
      </c>
      <c r="C2" s="555"/>
      <c r="D2" s="555"/>
      <c r="E2" s="555"/>
      <c r="F2" s="562" t="s">
        <v>18</v>
      </c>
      <c r="G2" s="560" t="s">
        <v>304</v>
      </c>
      <c r="H2" s="561"/>
    </row>
    <row r="3" spans="1:9" s="66" customFormat="1" ht="31.15" customHeight="1" x14ac:dyDescent="0.25">
      <c r="B3" s="556"/>
      <c r="C3" s="557"/>
      <c r="D3" s="557"/>
      <c r="E3" s="557"/>
      <c r="F3" s="563"/>
      <c r="G3" s="27" t="s">
        <v>154</v>
      </c>
      <c r="H3" s="27" t="s">
        <v>155</v>
      </c>
    </row>
    <row r="4" spans="1:9" s="4" customFormat="1" ht="27.6" customHeight="1" x14ac:dyDescent="0.25">
      <c r="A4" s="66"/>
      <c r="B4" s="558"/>
      <c r="C4" s="559"/>
      <c r="D4" s="559"/>
      <c r="E4" s="559"/>
      <c r="F4" s="51" t="str">
        <f>IF(Dohodak_4_1_7&amp;Dohodak_4_2_3&amp;Dohodak_4_3_3="","",N(Dohodak_4_1_7)+N(Dohodak_4_2_3)+N(Dohodak_4_3_3))</f>
        <v/>
      </c>
      <c r="G4" s="51" t="str">
        <f>IF(Tuzemni_4_1_7&amp;Tuzemni_4_2_3&amp;Tuzemni_4_3_3="","",N(Tuzemni_4_1_7)+N(Tuzemni_4_2_3)+N(Tuzemni_4_3_3))</f>
        <v/>
      </c>
      <c r="H4" s="51" t="str">
        <f>IF(Inozemni_4_1_7&amp;Inozemni_4_2_3&amp;Inozemni_4_3_3="","",N(Inozemni_4_1_7)+N(Inozemni_4_2_3)+N(Inozemni_4_3_3))</f>
        <v/>
      </c>
      <c r="I4" s="66"/>
    </row>
    <row r="5" spans="1:9" s="4" customFormat="1" ht="6" customHeight="1" x14ac:dyDescent="0.25">
      <c r="A5" s="66"/>
      <c r="I5" s="66"/>
    </row>
    <row r="6" spans="1:9" s="66" customFormat="1" ht="23.45" customHeight="1" x14ac:dyDescent="0.25">
      <c r="B6" s="542" t="s">
        <v>242</v>
      </c>
      <c r="C6" s="543"/>
      <c r="D6" s="543"/>
      <c r="E6" s="543"/>
      <c r="F6" s="543"/>
      <c r="G6" s="543"/>
      <c r="H6" s="544"/>
    </row>
    <row r="7" spans="1:9" s="4" customFormat="1" ht="36" customHeight="1" x14ac:dyDescent="0.25">
      <c r="A7" s="66"/>
      <c r="B7" s="96" t="s">
        <v>0</v>
      </c>
      <c r="C7" s="549" t="s">
        <v>106</v>
      </c>
      <c r="D7" s="549"/>
      <c r="E7" s="549"/>
      <c r="F7" s="549"/>
      <c r="G7" s="549"/>
      <c r="H7" s="152" t="s">
        <v>302</v>
      </c>
      <c r="I7" s="66"/>
    </row>
    <row r="8" spans="1:9" s="65" customFormat="1" ht="10.15" customHeight="1" x14ac:dyDescent="0.25">
      <c r="A8" s="66"/>
      <c r="B8" s="2">
        <v>1</v>
      </c>
      <c r="C8" s="442">
        <v>2</v>
      </c>
      <c r="D8" s="442"/>
      <c r="E8" s="442"/>
      <c r="F8" s="442"/>
      <c r="G8" s="442"/>
      <c r="H8" s="92">
        <v>3</v>
      </c>
      <c r="I8" s="66"/>
    </row>
    <row r="9" spans="1:9" s="4" customFormat="1" ht="30" customHeight="1" x14ac:dyDescent="0.25">
      <c r="A9" s="66"/>
      <c r="B9" s="28" t="s">
        <v>1</v>
      </c>
      <c r="C9" s="550" t="s">
        <v>246</v>
      </c>
      <c r="D9" s="550"/>
      <c r="E9" s="550"/>
      <c r="F9" s="550"/>
      <c r="G9" s="550"/>
      <c r="H9" s="76"/>
      <c r="I9" s="66"/>
    </row>
    <row r="10" spans="1:9" s="4" customFormat="1" ht="30" customHeight="1" x14ac:dyDescent="0.25">
      <c r="A10" s="66"/>
      <c r="B10" s="28" t="s">
        <v>2</v>
      </c>
      <c r="C10" s="550" t="s">
        <v>247</v>
      </c>
      <c r="D10" s="550"/>
      <c r="E10" s="550"/>
      <c r="F10" s="550"/>
      <c r="G10" s="550"/>
      <c r="H10" s="76"/>
      <c r="I10" s="66"/>
    </row>
    <row r="11" spans="1:9" s="4" customFormat="1" ht="30" customHeight="1" x14ac:dyDescent="0.25">
      <c r="A11" s="66"/>
      <c r="B11" s="28" t="s">
        <v>3</v>
      </c>
      <c r="C11" s="550" t="s">
        <v>248</v>
      </c>
      <c r="D11" s="550"/>
      <c r="E11" s="550"/>
      <c r="F11" s="550"/>
      <c r="G11" s="550"/>
      <c r="H11" s="76"/>
      <c r="I11" s="66"/>
    </row>
    <row r="12" spans="1:9" s="4" customFormat="1" ht="30" customHeight="1" x14ac:dyDescent="0.25">
      <c r="A12" s="66"/>
      <c r="B12" s="28" t="s">
        <v>4</v>
      </c>
      <c r="C12" s="550" t="s">
        <v>249</v>
      </c>
      <c r="D12" s="550"/>
      <c r="E12" s="550"/>
      <c r="F12" s="550"/>
      <c r="G12" s="550"/>
      <c r="H12" s="76"/>
      <c r="I12" s="66"/>
    </row>
    <row r="13" spans="1:9" s="4" customFormat="1" ht="30" customHeight="1" x14ac:dyDescent="0.25">
      <c r="A13" s="66"/>
      <c r="B13" s="28" t="s">
        <v>5</v>
      </c>
      <c r="C13" s="550" t="s">
        <v>250</v>
      </c>
      <c r="D13" s="550"/>
      <c r="E13" s="550"/>
      <c r="F13" s="550"/>
      <c r="G13" s="550"/>
      <c r="H13" s="76"/>
      <c r="I13" s="66"/>
    </row>
    <row r="14" spans="1:9" s="4" customFormat="1" ht="30" customHeight="1" x14ac:dyDescent="0.25">
      <c r="A14" s="66"/>
      <c r="B14" s="28" t="s">
        <v>6</v>
      </c>
      <c r="C14" s="550" t="s">
        <v>251</v>
      </c>
      <c r="D14" s="550"/>
      <c r="E14" s="550"/>
      <c r="F14" s="550"/>
      <c r="G14" s="550"/>
      <c r="H14" s="76"/>
      <c r="I14" s="66"/>
    </row>
    <row r="15" spans="1:9" s="4" customFormat="1" ht="30" customHeight="1" x14ac:dyDescent="0.25">
      <c r="A15" s="66"/>
      <c r="B15" s="28" t="s">
        <v>7</v>
      </c>
      <c r="C15" s="550" t="s">
        <v>277</v>
      </c>
      <c r="D15" s="550"/>
      <c r="E15" s="550"/>
      <c r="F15" s="550"/>
      <c r="G15" s="550"/>
      <c r="H15" s="76"/>
      <c r="I15" s="66"/>
    </row>
    <row r="16" spans="1:9" s="4" customFormat="1" ht="30" customHeight="1" x14ac:dyDescent="0.25">
      <c r="A16" s="66"/>
      <c r="B16" s="29" t="s">
        <v>8</v>
      </c>
      <c r="C16" s="564" t="s">
        <v>278</v>
      </c>
      <c r="D16" s="564"/>
      <c r="E16" s="564"/>
      <c r="F16" s="564"/>
      <c r="G16" s="564"/>
      <c r="H16" s="145"/>
      <c r="I16" s="66"/>
    </row>
    <row r="17" spans="1:9" s="4" customFormat="1" ht="6" customHeight="1" x14ac:dyDescent="0.25">
      <c r="A17" s="66"/>
      <c r="I17" s="66"/>
    </row>
    <row r="18" spans="1:9" s="66" customFormat="1" ht="23.45" customHeight="1" x14ac:dyDescent="0.25">
      <c r="B18" s="542" t="s">
        <v>243</v>
      </c>
      <c r="C18" s="543"/>
      <c r="D18" s="543"/>
      <c r="E18" s="543"/>
      <c r="F18" s="543"/>
      <c r="G18" s="543"/>
      <c r="H18" s="544"/>
    </row>
    <row r="19" spans="1:9" s="4" customFormat="1" ht="21" customHeight="1" x14ac:dyDescent="0.25">
      <c r="A19" s="66"/>
      <c r="B19" s="551"/>
      <c r="C19" s="552"/>
      <c r="D19" s="552"/>
      <c r="E19" s="552"/>
      <c r="F19" s="552"/>
      <c r="G19" s="552"/>
      <c r="H19" s="553"/>
      <c r="I19" s="66"/>
    </row>
    <row r="20" spans="1:9" s="4" customFormat="1" ht="21" customHeight="1" x14ac:dyDescent="0.25">
      <c r="A20" s="66"/>
      <c r="B20" s="545"/>
      <c r="C20" s="546"/>
      <c r="D20" s="546"/>
      <c r="E20" s="546"/>
      <c r="F20" s="546"/>
      <c r="G20" s="546"/>
      <c r="H20" s="547"/>
      <c r="I20" s="66"/>
    </row>
    <row r="21" spans="1:9" s="4" customFormat="1" ht="21" customHeight="1" x14ac:dyDescent="0.25">
      <c r="A21" s="66"/>
      <c r="B21" s="545"/>
      <c r="C21" s="546"/>
      <c r="D21" s="546"/>
      <c r="E21" s="546"/>
      <c r="F21" s="546"/>
      <c r="G21" s="546"/>
      <c r="H21" s="547"/>
      <c r="I21" s="66"/>
    </row>
    <row r="22" spans="1:9" s="4" customFormat="1" ht="21" customHeight="1" x14ac:dyDescent="0.25">
      <c r="A22" s="66"/>
      <c r="B22" s="545"/>
      <c r="C22" s="546"/>
      <c r="D22" s="546"/>
      <c r="E22" s="546"/>
      <c r="F22" s="546"/>
      <c r="G22" s="546"/>
      <c r="H22" s="547"/>
      <c r="I22" s="66"/>
    </row>
    <row r="23" spans="1:9" s="4" customFormat="1" ht="21" customHeight="1" x14ac:dyDescent="0.25">
      <c r="A23" s="66"/>
      <c r="B23" s="545"/>
      <c r="C23" s="546"/>
      <c r="D23" s="546"/>
      <c r="E23" s="546"/>
      <c r="F23" s="546"/>
      <c r="G23" s="546"/>
      <c r="H23" s="547"/>
      <c r="I23" s="66"/>
    </row>
    <row r="24" spans="1:9" s="4" customFormat="1" ht="21" customHeight="1" x14ac:dyDescent="0.25">
      <c r="A24" s="66"/>
      <c r="B24" s="545"/>
      <c r="C24" s="546"/>
      <c r="D24" s="546"/>
      <c r="E24" s="546"/>
      <c r="F24" s="546"/>
      <c r="G24" s="546"/>
      <c r="H24" s="547"/>
      <c r="I24" s="66"/>
    </row>
    <row r="25" spans="1:9" s="4" customFormat="1" ht="21" customHeight="1" x14ac:dyDescent="0.25">
      <c r="A25" s="66"/>
      <c r="B25" s="545"/>
      <c r="C25" s="546"/>
      <c r="D25" s="546"/>
      <c r="E25" s="546"/>
      <c r="F25" s="546"/>
      <c r="G25" s="546"/>
      <c r="H25" s="547"/>
      <c r="I25" s="66"/>
    </row>
    <row r="26" spans="1:9" s="4" customFormat="1" ht="21" customHeight="1" x14ac:dyDescent="0.25">
      <c r="A26" s="66"/>
      <c r="B26" s="545"/>
      <c r="C26" s="546"/>
      <c r="D26" s="546"/>
      <c r="E26" s="546"/>
      <c r="F26" s="546"/>
      <c r="G26" s="546"/>
      <c r="H26" s="547"/>
      <c r="I26" s="66"/>
    </row>
    <row r="27" spans="1:9" s="4" customFormat="1" ht="21" customHeight="1" x14ac:dyDescent="0.25">
      <c r="A27" s="66"/>
      <c r="B27" s="545"/>
      <c r="C27" s="546"/>
      <c r="D27" s="546"/>
      <c r="E27" s="546"/>
      <c r="F27" s="546"/>
      <c r="G27" s="546"/>
      <c r="H27" s="547"/>
      <c r="I27" s="66"/>
    </row>
    <row r="28" spans="1:9" s="4" customFormat="1" ht="21" customHeight="1" x14ac:dyDescent="0.25">
      <c r="A28" s="66"/>
      <c r="B28" s="538"/>
      <c r="C28" s="539"/>
      <c r="D28" s="539"/>
      <c r="E28" s="539"/>
      <c r="F28" s="539"/>
      <c r="G28" s="539"/>
      <c r="H28" s="540"/>
      <c r="I28" s="66"/>
    </row>
    <row r="29" spans="1:9" s="4" customFormat="1" ht="6" customHeight="1" x14ac:dyDescent="0.25">
      <c r="A29" s="66"/>
      <c r="I29" s="66"/>
    </row>
    <row r="30" spans="1:9" s="66" customFormat="1" ht="23.45" customHeight="1" x14ac:dyDescent="0.25">
      <c r="B30" s="542" t="s">
        <v>244</v>
      </c>
      <c r="C30" s="543"/>
      <c r="D30" s="543"/>
      <c r="E30" s="543"/>
      <c r="F30" s="543"/>
      <c r="G30" s="543"/>
      <c r="H30" s="544"/>
    </row>
    <row r="31" spans="1:9" s="4" customFormat="1" ht="21" customHeight="1" x14ac:dyDescent="0.25">
      <c r="A31" s="66"/>
      <c r="B31" s="551"/>
      <c r="C31" s="552"/>
      <c r="D31" s="552"/>
      <c r="E31" s="552"/>
      <c r="F31" s="552"/>
      <c r="G31" s="552"/>
      <c r="H31" s="553"/>
      <c r="I31" s="66"/>
    </row>
    <row r="32" spans="1:9" s="4" customFormat="1" ht="21" customHeight="1" x14ac:dyDescent="0.25">
      <c r="A32" s="66"/>
      <c r="B32" s="545"/>
      <c r="C32" s="546"/>
      <c r="D32" s="546"/>
      <c r="E32" s="546"/>
      <c r="F32" s="546"/>
      <c r="G32" s="546"/>
      <c r="H32" s="547"/>
      <c r="I32" s="66"/>
    </row>
    <row r="33" spans="1:9" s="4" customFormat="1" ht="21" customHeight="1" x14ac:dyDescent="0.25">
      <c r="A33" s="66"/>
      <c r="B33" s="545"/>
      <c r="C33" s="546"/>
      <c r="D33" s="546"/>
      <c r="E33" s="546"/>
      <c r="F33" s="546"/>
      <c r="G33" s="546"/>
      <c r="H33" s="547"/>
      <c r="I33" s="66"/>
    </row>
    <row r="34" spans="1:9" s="4" customFormat="1" ht="21" customHeight="1" x14ac:dyDescent="0.25">
      <c r="A34" s="66"/>
      <c r="B34" s="545"/>
      <c r="C34" s="546"/>
      <c r="D34" s="546"/>
      <c r="E34" s="546"/>
      <c r="F34" s="546"/>
      <c r="G34" s="546"/>
      <c r="H34" s="547"/>
      <c r="I34" s="66"/>
    </row>
    <row r="35" spans="1:9" s="4" customFormat="1" ht="21" customHeight="1" x14ac:dyDescent="0.25">
      <c r="A35" s="66"/>
      <c r="B35" s="538"/>
      <c r="C35" s="539"/>
      <c r="D35" s="539"/>
      <c r="E35" s="539"/>
      <c r="F35" s="539"/>
      <c r="G35" s="539"/>
      <c r="H35" s="540"/>
      <c r="I35" s="66"/>
    </row>
    <row r="36" spans="1:9" s="4" customFormat="1" ht="6" customHeight="1" x14ac:dyDescent="0.25">
      <c r="A36" s="66"/>
      <c r="I36" s="66"/>
    </row>
    <row r="37" spans="1:9" s="4" customFormat="1" ht="11.45" customHeight="1" x14ac:dyDescent="0.25">
      <c r="A37" s="66"/>
      <c r="B37" s="433" t="s">
        <v>150</v>
      </c>
      <c r="C37" s="433"/>
      <c r="D37" s="433"/>
      <c r="E37" s="433"/>
      <c r="F37" s="433"/>
      <c r="G37" s="433"/>
      <c r="H37" s="433"/>
      <c r="I37" s="66"/>
    </row>
    <row r="38" spans="1:9" s="4" customFormat="1" ht="11.45" customHeight="1" x14ac:dyDescent="0.25">
      <c r="A38" s="66"/>
      <c r="I38" s="66"/>
    </row>
    <row r="39" spans="1:9" s="4" customFormat="1" ht="11.45" customHeight="1" x14ac:dyDescent="0.25">
      <c r="A39" s="66"/>
      <c r="I39" s="66"/>
    </row>
    <row r="40" spans="1:9" s="4" customFormat="1" ht="11.45" customHeight="1" x14ac:dyDescent="0.25">
      <c r="A40" s="66"/>
      <c r="B40" s="4" t="s">
        <v>107</v>
      </c>
      <c r="D40" s="30"/>
      <c r="F40" s="30"/>
      <c r="G40" s="30"/>
      <c r="H40" s="30"/>
      <c r="I40" s="66"/>
    </row>
    <row r="41" spans="1:9" s="4" customFormat="1" ht="11.45" customHeight="1" x14ac:dyDescent="0.25">
      <c r="A41" s="66"/>
      <c r="F41" s="541" t="s">
        <v>108</v>
      </c>
      <c r="G41" s="541"/>
      <c r="H41" s="541"/>
      <c r="I41" s="66"/>
    </row>
    <row r="42" spans="1:9" s="4" customFormat="1" ht="24" customHeight="1" x14ac:dyDescent="0.25">
      <c r="B42" s="433"/>
      <c r="C42" s="433"/>
      <c r="D42" s="433"/>
      <c r="E42" s="433"/>
      <c r="F42" s="433"/>
      <c r="G42" s="433"/>
      <c r="H42" s="433"/>
    </row>
    <row r="43" spans="1:9" s="4" customFormat="1" ht="12" x14ac:dyDescent="0.25"/>
    <row r="44" spans="1:9" s="4" customFormat="1" ht="12" x14ac:dyDescent="0.25"/>
    <row r="45" spans="1:9" s="4" customFormat="1" ht="12" x14ac:dyDescent="0.25"/>
    <row r="46" spans="1:9" s="4" customFormat="1" ht="12" x14ac:dyDescent="0.25"/>
    <row r="47" spans="1:9" s="4" customFormat="1" ht="12" x14ac:dyDescent="0.25"/>
    <row r="48" spans="1:9" s="4" customFormat="1" ht="12" x14ac:dyDescent="0.25"/>
    <row r="49" s="4" customFormat="1" ht="12" x14ac:dyDescent="0.25"/>
    <row r="50" s="4" customFormat="1" ht="12" x14ac:dyDescent="0.25"/>
    <row r="51" s="4" customFormat="1" ht="12" x14ac:dyDescent="0.25"/>
    <row r="52" s="4" customFormat="1" ht="12" x14ac:dyDescent="0.25"/>
    <row r="53" s="4" customFormat="1" ht="12" x14ac:dyDescent="0.25"/>
    <row r="54" s="4" customFormat="1" ht="12" x14ac:dyDescent="0.25"/>
    <row r="55" s="4" customFormat="1" ht="12" x14ac:dyDescent="0.25"/>
    <row r="56" s="4" customFormat="1" ht="12" x14ac:dyDescent="0.25"/>
    <row r="57" s="4" customFormat="1" ht="12" x14ac:dyDescent="0.25"/>
    <row r="58" s="4" customFormat="1" ht="12" x14ac:dyDescent="0.25"/>
    <row r="59" s="4" customFormat="1" ht="12" x14ac:dyDescent="0.25"/>
    <row r="60" s="4" customFormat="1" ht="12" x14ac:dyDescent="0.25"/>
    <row r="61" s="4" customFormat="1" ht="12" x14ac:dyDescent="0.25"/>
    <row r="62" s="4" customFormat="1" ht="12" x14ac:dyDescent="0.25"/>
    <row r="63" s="4" customFormat="1" ht="12" x14ac:dyDescent="0.25"/>
    <row r="64" s="4" customFormat="1" ht="12" x14ac:dyDescent="0.25"/>
    <row r="65" s="4" customFormat="1" ht="12" x14ac:dyDescent="0.25"/>
    <row r="66" s="4" customFormat="1" ht="12" x14ac:dyDescent="0.25"/>
    <row r="67" s="4" customFormat="1" ht="12" x14ac:dyDescent="0.25"/>
    <row r="68" s="4" customFormat="1" ht="12" x14ac:dyDescent="0.25"/>
    <row r="69" s="4" customFormat="1" ht="12" x14ac:dyDescent="0.25"/>
    <row r="70" s="4" customFormat="1" ht="12" x14ac:dyDescent="0.25"/>
    <row r="71" s="4" customFormat="1" ht="12" x14ac:dyDescent="0.25"/>
    <row r="72" s="4" customFormat="1" ht="12" x14ac:dyDescent="0.25"/>
    <row r="73" s="4" customFormat="1" ht="12" x14ac:dyDescent="0.25"/>
    <row r="74" s="4" customFormat="1" ht="12" x14ac:dyDescent="0.25"/>
    <row r="75" s="4" customFormat="1" ht="12" x14ac:dyDescent="0.25"/>
    <row r="76" s="4" customFormat="1" ht="12" x14ac:dyDescent="0.25"/>
    <row r="77" s="4" customFormat="1" ht="12" x14ac:dyDescent="0.25"/>
    <row r="78" s="4" customFormat="1" ht="12" x14ac:dyDescent="0.25"/>
    <row r="79" s="4" customFormat="1" ht="12" x14ac:dyDescent="0.25"/>
    <row r="80" s="4" customFormat="1" ht="12" x14ac:dyDescent="0.25"/>
    <row r="81" s="4" customFormat="1" ht="12" x14ac:dyDescent="0.25"/>
    <row r="82" s="4" customFormat="1" ht="12" x14ac:dyDescent="0.25"/>
    <row r="83" s="4" customFormat="1" ht="12" x14ac:dyDescent="0.25"/>
    <row r="84" s="4" customFormat="1" ht="12" x14ac:dyDescent="0.25"/>
    <row r="85" s="34" customFormat="1" x14ac:dyDescent="0.25"/>
  </sheetData>
  <sheetProtection algorithmName="SHA-512" hashValue="MeM6Dg9Wk0re6KKVAYpGra2/lkMXN4ZgS5u3y33oLUCc5QZm53NaP8Z+GH7bUw9qPdudTF35APEhJb8IR1b7pg==" saltValue="Mvtyi8QCi/rShmKDnR+u1w==" spinCount="100000" sheet="1" objects="1" scenarios="1"/>
  <protectedRanges>
    <protectedRange sqref="H9:H16 B31:H35 B19:H28" name="Raspon6"/>
  </protectedRanges>
  <mergeCells count="35">
    <mergeCell ref="B26:H26"/>
    <mergeCell ref="C10:G10"/>
    <mergeCell ref="B2:E4"/>
    <mergeCell ref="G2:H2"/>
    <mergeCell ref="F2:F3"/>
    <mergeCell ref="B6:H6"/>
    <mergeCell ref="B18:H18"/>
    <mergeCell ref="B24:H24"/>
    <mergeCell ref="B25:H25"/>
    <mergeCell ref="C15:G15"/>
    <mergeCell ref="C16:G16"/>
    <mergeCell ref="B42:H42"/>
    <mergeCell ref="B1:H1"/>
    <mergeCell ref="C7:G7"/>
    <mergeCell ref="C8:G8"/>
    <mergeCell ref="C14:G14"/>
    <mergeCell ref="C13:G13"/>
    <mergeCell ref="C12:G12"/>
    <mergeCell ref="C11:G11"/>
    <mergeCell ref="C9:G9"/>
    <mergeCell ref="B31:H31"/>
    <mergeCell ref="B19:H19"/>
    <mergeCell ref="B20:H20"/>
    <mergeCell ref="B21:H21"/>
    <mergeCell ref="B22:H22"/>
    <mergeCell ref="B23:H23"/>
    <mergeCell ref="B27:H27"/>
    <mergeCell ref="B28:H28"/>
    <mergeCell ref="B35:H35"/>
    <mergeCell ref="B37:H37"/>
    <mergeCell ref="F41:H41"/>
    <mergeCell ref="B30:H30"/>
    <mergeCell ref="B33:H33"/>
    <mergeCell ref="B34:H34"/>
    <mergeCell ref="B32:H32"/>
  </mergeCells>
  <printOptions horizontalCentered="1"/>
  <pageMargins left="0.39370078740157483" right="0.39370078740157483" top="0.47244094488188981" bottom="0.47244094488188981" header="0" footer="0.19685039370078741"/>
  <pageSetup paperSize="9" scale="94" orientation="portrait" r:id="rId1"/>
  <headerFooter>
    <oddFooter>&amp;L&amp;"Arial,Uobičajeno"&amp;8          DOH 2024&amp;C&amp;"Arial,Uobičajeno"&amp;8RRiF-ov obrazac  ©  rrif.hr&amp;R&amp;"Arial,Uobičajeno"&amp;8Stranica 7          .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89"/>
  <sheetViews>
    <sheetView zoomScaleNormal="100" workbookViewId="0"/>
  </sheetViews>
  <sheetFormatPr defaultColWidth="8.85546875" defaultRowHeight="14.25" x14ac:dyDescent="0.2"/>
  <cols>
    <col min="1" max="1" width="4.5703125" style="59" customWidth="1"/>
    <col min="2" max="2" width="3.7109375" style="25" customWidth="1"/>
    <col min="3" max="6" width="24" style="25" customWidth="1"/>
    <col min="7" max="7" width="4.42578125" style="25" customWidth="1"/>
    <col min="8" max="16384" width="8.85546875" style="25"/>
  </cols>
  <sheetData>
    <row r="1" spans="1:7" s="60" customFormat="1" ht="24" customHeight="1" x14ac:dyDescent="0.25">
      <c r="A1" s="66"/>
      <c r="B1" s="565"/>
      <c r="C1" s="565"/>
      <c r="D1" s="565"/>
      <c r="E1" s="565"/>
      <c r="F1" s="565"/>
    </row>
    <row r="2" spans="1:7" s="60" customFormat="1" ht="15.75" x14ac:dyDescent="0.2">
      <c r="F2" s="26" t="s">
        <v>89</v>
      </c>
    </row>
    <row r="3" spans="1:7" s="5" customFormat="1" ht="13.15" customHeight="1" x14ac:dyDescent="0.2">
      <c r="A3" s="60"/>
      <c r="F3" s="36" t="s">
        <v>301</v>
      </c>
      <c r="G3" s="60"/>
    </row>
    <row r="4" spans="1:7" s="66" customFormat="1" ht="23.45" customHeight="1" x14ac:dyDescent="0.25">
      <c r="A4" s="60"/>
      <c r="B4" s="572" t="str">
        <f>" 9. UTVRĐIVANJE POREZA ZA "&amp;ZaGodinu&amp;" GODINU"</f>
        <v xml:space="preserve"> 9. UTVRĐIVANJE POREZA ZA 2024 GODINU</v>
      </c>
      <c r="C4" s="573"/>
      <c r="D4" s="573"/>
      <c r="E4" s="573"/>
      <c r="F4" s="574"/>
      <c r="G4" s="60"/>
    </row>
    <row r="5" spans="1:7" s="67" customFormat="1" ht="21.6" customHeight="1" x14ac:dyDescent="0.2">
      <c r="A5" s="60"/>
      <c r="B5" s="339" t="s">
        <v>260</v>
      </c>
      <c r="C5" s="340"/>
      <c r="D5" s="340"/>
      <c r="E5" s="340"/>
      <c r="F5" s="341"/>
      <c r="G5" s="60"/>
    </row>
    <row r="6" spans="1:7" s="24" customFormat="1" ht="45" customHeight="1" x14ac:dyDescent="0.2">
      <c r="A6" s="60"/>
      <c r="B6" s="154" t="s">
        <v>90</v>
      </c>
      <c r="C6" s="95" t="s">
        <v>261</v>
      </c>
      <c r="D6" s="95" t="s">
        <v>262</v>
      </c>
      <c r="E6" s="95" t="s">
        <v>263</v>
      </c>
      <c r="F6" s="97" t="s">
        <v>264</v>
      </c>
      <c r="G6" s="60"/>
    </row>
    <row r="7" spans="1:7" s="65" customFormat="1" ht="25.9" customHeight="1" x14ac:dyDescent="0.2">
      <c r="A7" s="60"/>
      <c r="B7" s="2">
        <v>1</v>
      </c>
      <c r="C7" s="153" t="s">
        <v>307</v>
      </c>
      <c r="D7" s="75" t="s">
        <v>113</v>
      </c>
      <c r="E7" s="153" t="str">
        <f>"4
(st. 3 * " &amp; TEXT(UvecanjeOsnovnogOsobnogOdbitka, "#.##0,00") &amp; ")"</f>
        <v>4
(st. 3 * 560,00)</v>
      </c>
      <c r="F7" s="98" t="s">
        <v>299</v>
      </c>
      <c r="G7" s="60"/>
    </row>
    <row r="8" spans="1:7" s="4" customFormat="1" ht="25.15" customHeight="1" x14ac:dyDescent="0.2">
      <c r="A8" s="60"/>
      <c r="B8" s="3" t="s">
        <v>93</v>
      </c>
      <c r="C8" s="147"/>
      <c r="D8" s="147"/>
      <c r="E8" s="142" t="str">
        <f t="shared" ref="E8:E19" si="0">IF(D8="", "", ROUND(N(D8) * UvecanjeOsnovnogOsobnogOdbitka,2))</f>
        <v/>
      </c>
      <c r="F8" s="133" t="str">
        <f>IF(C8&amp;E8="","",N(C8)+N(E8))</f>
        <v/>
      </c>
      <c r="G8" s="60"/>
    </row>
    <row r="9" spans="1:7" s="4" customFormat="1" ht="25.15" customHeight="1" x14ac:dyDescent="0.2">
      <c r="A9" s="60"/>
      <c r="B9" s="3" t="s">
        <v>94</v>
      </c>
      <c r="C9" s="147"/>
      <c r="D9" s="147"/>
      <c r="E9" s="142" t="str">
        <f t="shared" si="0"/>
        <v/>
      </c>
      <c r="F9" s="133" t="str">
        <f>IF(C9&amp;E9="","",N(C9)+N(E9))</f>
        <v/>
      </c>
      <c r="G9" s="60"/>
    </row>
    <row r="10" spans="1:7" s="4" customFormat="1" ht="25.15" customHeight="1" x14ac:dyDescent="0.2">
      <c r="A10" s="60"/>
      <c r="B10" s="3" t="s">
        <v>95</v>
      </c>
      <c r="C10" s="147"/>
      <c r="D10" s="147"/>
      <c r="E10" s="142" t="str">
        <f t="shared" si="0"/>
        <v/>
      </c>
      <c r="F10" s="133" t="str">
        <f t="shared" ref="F10:F19" si="1">IF(C10&amp;E10="","",N(C10)+N(E10))</f>
        <v/>
      </c>
      <c r="G10" s="60"/>
    </row>
    <row r="11" spans="1:7" s="4" customFormat="1" ht="25.15" customHeight="1" x14ac:dyDescent="0.2">
      <c r="A11" s="60"/>
      <c r="B11" s="3" t="s">
        <v>96</v>
      </c>
      <c r="C11" s="147"/>
      <c r="D11" s="147"/>
      <c r="E11" s="142" t="str">
        <f t="shared" si="0"/>
        <v/>
      </c>
      <c r="F11" s="133" t="str">
        <f t="shared" si="1"/>
        <v/>
      </c>
      <c r="G11" s="60"/>
    </row>
    <row r="12" spans="1:7" s="4" customFormat="1" ht="25.15" customHeight="1" x14ac:dyDescent="0.2">
      <c r="A12" s="60"/>
      <c r="B12" s="3" t="s">
        <v>97</v>
      </c>
      <c r="C12" s="147"/>
      <c r="D12" s="147"/>
      <c r="E12" s="142" t="str">
        <f t="shared" si="0"/>
        <v/>
      </c>
      <c r="F12" s="133" t="str">
        <f t="shared" si="1"/>
        <v/>
      </c>
      <c r="G12" s="60"/>
    </row>
    <row r="13" spans="1:7" s="4" customFormat="1" ht="25.15" customHeight="1" x14ac:dyDescent="0.2">
      <c r="A13" s="60"/>
      <c r="B13" s="3" t="s">
        <v>98</v>
      </c>
      <c r="C13" s="147"/>
      <c r="D13" s="147"/>
      <c r="E13" s="142" t="str">
        <f t="shared" si="0"/>
        <v/>
      </c>
      <c r="F13" s="133" t="str">
        <f t="shared" si="1"/>
        <v/>
      </c>
      <c r="G13" s="60"/>
    </row>
    <row r="14" spans="1:7" s="4" customFormat="1" ht="25.15" customHeight="1" x14ac:dyDescent="0.2">
      <c r="A14" s="60"/>
      <c r="B14" s="3" t="s">
        <v>99</v>
      </c>
      <c r="C14" s="147"/>
      <c r="D14" s="147"/>
      <c r="E14" s="142" t="str">
        <f t="shared" si="0"/>
        <v/>
      </c>
      <c r="F14" s="133" t="str">
        <f t="shared" si="1"/>
        <v/>
      </c>
      <c r="G14" s="60"/>
    </row>
    <row r="15" spans="1:7" s="4" customFormat="1" ht="25.15" customHeight="1" x14ac:dyDescent="0.2">
      <c r="A15" s="60"/>
      <c r="B15" s="3" t="s">
        <v>100</v>
      </c>
      <c r="C15" s="147"/>
      <c r="D15" s="147"/>
      <c r="E15" s="142" t="str">
        <f t="shared" si="0"/>
        <v/>
      </c>
      <c r="F15" s="133" t="str">
        <f t="shared" si="1"/>
        <v/>
      </c>
      <c r="G15" s="60"/>
    </row>
    <row r="16" spans="1:7" s="4" customFormat="1" ht="25.15" customHeight="1" x14ac:dyDescent="0.2">
      <c r="A16" s="60"/>
      <c r="B16" s="3" t="s">
        <v>101</v>
      </c>
      <c r="C16" s="147"/>
      <c r="D16" s="147"/>
      <c r="E16" s="142" t="str">
        <f t="shared" si="0"/>
        <v/>
      </c>
      <c r="F16" s="133" t="str">
        <f t="shared" si="1"/>
        <v/>
      </c>
      <c r="G16" s="60"/>
    </row>
    <row r="17" spans="1:7" s="4" customFormat="1" ht="25.15" customHeight="1" x14ac:dyDescent="0.2">
      <c r="A17" s="60"/>
      <c r="B17" s="3" t="s">
        <v>102</v>
      </c>
      <c r="C17" s="147"/>
      <c r="D17" s="147"/>
      <c r="E17" s="142" t="str">
        <f t="shared" si="0"/>
        <v/>
      </c>
      <c r="F17" s="133" t="str">
        <f t="shared" si="1"/>
        <v/>
      </c>
      <c r="G17" s="60"/>
    </row>
    <row r="18" spans="1:7" s="4" customFormat="1" ht="25.15" customHeight="1" x14ac:dyDescent="0.2">
      <c r="A18" s="60"/>
      <c r="B18" s="3" t="s">
        <v>103</v>
      </c>
      <c r="C18" s="147"/>
      <c r="D18" s="147"/>
      <c r="E18" s="142" t="str">
        <f t="shared" si="0"/>
        <v/>
      </c>
      <c r="F18" s="133" t="str">
        <f t="shared" si="1"/>
        <v/>
      </c>
      <c r="G18" s="60"/>
    </row>
    <row r="19" spans="1:7" s="4" customFormat="1" ht="25.15" customHeight="1" x14ac:dyDescent="0.2">
      <c r="A19" s="60"/>
      <c r="B19" s="32" t="s">
        <v>104</v>
      </c>
      <c r="C19" s="147"/>
      <c r="D19" s="148"/>
      <c r="E19" s="142" t="str">
        <f t="shared" si="0"/>
        <v/>
      </c>
      <c r="F19" s="134" t="str">
        <f t="shared" si="1"/>
        <v/>
      </c>
      <c r="G19" s="60"/>
    </row>
    <row r="20" spans="1:7" s="4" customFormat="1" ht="28.9" customHeight="1" x14ac:dyDescent="0.2">
      <c r="A20" s="60"/>
      <c r="B20" s="424" t="s">
        <v>105</v>
      </c>
      <c r="C20" s="425"/>
      <c r="D20" s="425"/>
      <c r="E20" s="425"/>
      <c r="F20" s="51" t="str">
        <f>IF(F8&amp;F9&amp;F10&amp;F11&amp;F12&amp;F13&amp;F14&amp;F15&amp;F16&amp;F17&amp;F18&amp;F19="","",N(F8)+N(F9)+N(F10)+N(F11)+N(F12)+N(F13)+N(F14)+N(F15)+N(F16)+N(F17)+N(F18)+N(F19))</f>
        <v/>
      </c>
      <c r="G20" s="60"/>
    </row>
    <row r="21" spans="1:7" s="4" customFormat="1" ht="6" customHeight="1" x14ac:dyDescent="0.2">
      <c r="A21" s="60"/>
      <c r="G21" s="60"/>
    </row>
    <row r="22" spans="1:7" s="68" customFormat="1" ht="48" customHeight="1" x14ac:dyDescent="0.2">
      <c r="A22" s="60"/>
      <c r="B22" s="358" t="s">
        <v>267</v>
      </c>
      <c r="C22" s="575"/>
      <c r="D22" s="575"/>
      <c r="E22" s="576"/>
      <c r="F22" s="51" t="str">
        <f>Odbitak_3_3</f>
        <v/>
      </c>
      <c r="G22" s="60"/>
    </row>
    <row r="23" spans="1:7" s="4" customFormat="1" ht="6" customHeight="1" x14ac:dyDescent="0.2">
      <c r="A23" s="60"/>
      <c r="G23" s="60"/>
    </row>
    <row r="24" spans="1:7" s="67" customFormat="1" ht="27" customHeight="1" x14ac:dyDescent="0.2">
      <c r="A24" s="60"/>
      <c r="B24" s="339" t="s">
        <v>266</v>
      </c>
      <c r="C24" s="340"/>
      <c r="D24" s="340"/>
      <c r="E24" s="341"/>
      <c r="F24" s="51" t="str">
        <f>IF(Odbitak_9_1&amp;Odbitak_9_2="","",N(Odbitak_9_1)+N(Odbitak_9_2))</f>
        <v/>
      </c>
      <c r="G24" s="60"/>
    </row>
    <row r="25" spans="1:7" s="4" customFormat="1" ht="6" customHeight="1" x14ac:dyDescent="0.2">
      <c r="A25" s="60"/>
      <c r="G25" s="60"/>
    </row>
    <row r="26" spans="1:7" s="67" customFormat="1" ht="27" customHeight="1" x14ac:dyDescent="0.2">
      <c r="A26" s="60"/>
      <c r="B26" s="339" t="s">
        <v>265</v>
      </c>
      <c r="C26" s="340"/>
      <c r="D26" s="340"/>
      <c r="E26" s="340"/>
      <c r="F26" s="341"/>
      <c r="G26" s="60"/>
    </row>
    <row r="27" spans="1:7" s="69" customFormat="1" ht="27" customHeight="1" x14ac:dyDescent="0.2">
      <c r="A27" s="60"/>
      <c r="B27" s="566" t="s">
        <v>268</v>
      </c>
      <c r="C27" s="567"/>
      <c r="D27" s="567"/>
      <c r="E27" s="568"/>
      <c r="F27" s="155" t="str">
        <f>Dohodak_5</f>
        <v/>
      </c>
      <c r="G27" s="60"/>
    </row>
    <row r="28" spans="1:7" s="69" customFormat="1" ht="27" customHeight="1" x14ac:dyDescent="0.2">
      <c r="A28" s="60"/>
      <c r="B28" s="577" t="s">
        <v>280</v>
      </c>
      <c r="C28" s="578"/>
      <c r="D28" s="578"/>
      <c r="E28" s="579"/>
      <c r="F28" s="156" t="str">
        <f>IF(Odbitak_9_3&amp;Dohodak_9_4_1="","",MIN(N(Odbitak_9_3),N(Dohodak_9_4_1)))</f>
        <v/>
      </c>
      <c r="G28" s="60"/>
    </row>
    <row r="29" spans="1:7" s="69" customFormat="1" ht="27" customHeight="1" x14ac:dyDescent="0.2">
      <c r="A29" s="60"/>
      <c r="B29" s="580" t="s">
        <v>269</v>
      </c>
      <c r="C29" s="581"/>
      <c r="D29" s="581"/>
      <c r="E29" s="582"/>
      <c r="F29" s="157" t="str">
        <f>IF(Dohodak_9_4_1&amp;Odbitak_9_4_2="","",N(Dohodak_9_4_1)-N(Odbitak_9_4_2))</f>
        <v/>
      </c>
      <c r="G29" s="60"/>
    </row>
    <row r="30" spans="1:7" s="4" customFormat="1" ht="6" customHeight="1" x14ac:dyDescent="0.2">
      <c r="A30" s="60"/>
      <c r="G30" s="60"/>
    </row>
    <row r="31" spans="1:7" s="67" customFormat="1" ht="27" customHeight="1" x14ac:dyDescent="0.2">
      <c r="A31" s="60"/>
      <c r="B31" s="339" t="s">
        <v>882</v>
      </c>
      <c r="C31" s="340"/>
      <c r="D31" s="340"/>
      <c r="E31" s="340"/>
      <c r="F31" s="341"/>
      <c r="G31" s="60"/>
    </row>
    <row r="32" spans="1:7" s="69" customFormat="1" ht="27" customHeight="1" x14ac:dyDescent="0.2">
      <c r="A32" s="60"/>
      <c r="B32" s="566" t="s">
        <v>270</v>
      </c>
      <c r="C32" s="567"/>
      <c r="D32" s="567"/>
      <c r="E32" s="568"/>
      <c r="F32" s="155" t="str">
        <f>Osnovica_9_4_3</f>
        <v/>
      </c>
      <c r="G32" s="60"/>
    </row>
    <row r="33" spans="1:8" s="69" customFormat="1" ht="27" customHeight="1" x14ac:dyDescent="0.2">
      <c r="A33" s="60"/>
      <c r="B33" s="569" t="s">
        <v>877</v>
      </c>
      <c r="C33" s="570"/>
      <c r="D33" s="570"/>
      <c r="E33" s="571"/>
      <c r="F33" s="156" t="str">
        <f>IF(Osnovica_9_5_1="","",MIN(N(Osnovica_9_5_1),GranicaOsnoviceZa1StopuPoreza))</f>
        <v/>
      </c>
      <c r="G33" s="60"/>
    </row>
    <row r="34" spans="1:8" s="69" customFormat="1" ht="27" customHeight="1" x14ac:dyDescent="0.2">
      <c r="A34" s="60"/>
      <c r="B34" s="569" t="s">
        <v>878</v>
      </c>
      <c r="C34" s="570"/>
      <c r="D34" s="570"/>
      <c r="E34" s="571"/>
      <c r="F34" s="157" t="str">
        <f>IF(Osnovica_9_5_1&amp;Osnovica_9_5_2="","",MAX(0,N(Osnovica_9_5_1)-N(Osnovica_9_5_2)))</f>
        <v/>
      </c>
      <c r="G34" s="60"/>
    </row>
    <row r="35" spans="1:8" s="69" customFormat="1" ht="6" customHeight="1" x14ac:dyDescent="0.2">
      <c r="A35" s="60"/>
      <c r="B35" s="175"/>
      <c r="C35" s="175"/>
      <c r="D35" s="175"/>
      <c r="E35" s="175"/>
      <c r="F35" s="176"/>
      <c r="G35" s="60"/>
    </row>
    <row r="36" spans="1:8" s="69" customFormat="1" ht="35.25" customHeight="1" x14ac:dyDescent="0.2">
      <c r="A36" s="60"/>
      <c r="B36" s="384"/>
      <c r="C36" s="384"/>
      <c r="D36" s="384"/>
      <c r="E36" s="384"/>
      <c r="F36" s="384"/>
      <c r="G36" s="174"/>
      <c r="H36" s="174"/>
    </row>
    <row r="37" spans="1:8" s="4" customFormat="1" ht="24" customHeight="1" x14ac:dyDescent="0.25"/>
    <row r="38" spans="1:8" s="4" customFormat="1" ht="12.75" x14ac:dyDescent="0.25">
      <c r="A38" s="5"/>
      <c r="B38" s="433"/>
      <c r="C38" s="433"/>
      <c r="D38" s="433"/>
      <c r="E38" s="433"/>
      <c r="F38" s="433"/>
    </row>
    <row r="39" spans="1:8" s="4" customFormat="1" ht="12.75" x14ac:dyDescent="0.25">
      <c r="A39" s="5"/>
    </row>
    <row r="40" spans="1:8" s="4" customFormat="1" ht="12.75" x14ac:dyDescent="0.25">
      <c r="A40" s="5"/>
    </row>
    <row r="41" spans="1:8" s="4" customFormat="1" ht="12.75" x14ac:dyDescent="0.25">
      <c r="A41" s="5"/>
    </row>
    <row r="42" spans="1:8" s="4" customFormat="1" ht="12.75" x14ac:dyDescent="0.25">
      <c r="A42" s="5"/>
    </row>
    <row r="43" spans="1:8" s="4" customFormat="1" ht="12.75" x14ac:dyDescent="0.25">
      <c r="A43" s="5"/>
    </row>
    <row r="44" spans="1:8" s="4" customFormat="1" ht="12.75" x14ac:dyDescent="0.25">
      <c r="A44" s="5"/>
    </row>
    <row r="45" spans="1:8" s="4" customFormat="1" ht="12.75" x14ac:dyDescent="0.25">
      <c r="A45" s="5"/>
    </row>
    <row r="46" spans="1:8" s="4" customFormat="1" ht="12.75" x14ac:dyDescent="0.25">
      <c r="A46" s="5"/>
    </row>
    <row r="47" spans="1:8" s="4" customFormat="1" ht="12.75" x14ac:dyDescent="0.25">
      <c r="A47" s="5"/>
    </row>
    <row r="48" spans="1:8" s="4" customFormat="1" ht="12.75" x14ac:dyDescent="0.25">
      <c r="A48" s="5"/>
    </row>
    <row r="49" spans="1:1" s="4" customFormat="1" ht="12.75" x14ac:dyDescent="0.25">
      <c r="A49" s="5"/>
    </row>
    <row r="50" spans="1:1" s="4" customFormat="1" ht="12.75" x14ac:dyDescent="0.25">
      <c r="A50" s="5"/>
    </row>
    <row r="51" spans="1:1" s="4" customFormat="1" ht="12.75" x14ac:dyDescent="0.25">
      <c r="A51" s="5"/>
    </row>
    <row r="52" spans="1:1" s="4" customFormat="1" ht="12.75" x14ac:dyDescent="0.25">
      <c r="A52" s="5"/>
    </row>
    <row r="53" spans="1:1" s="4" customFormat="1" ht="12.75" x14ac:dyDescent="0.25">
      <c r="A53" s="5"/>
    </row>
    <row r="54" spans="1:1" s="4" customFormat="1" ht="12.75" x14ac:dyDescent="0.25">
      <c r="A54" s="5"/>
    </row>
    <row r="55" spans="1:1" s="4" customFormat="1" ht="12.75" x14ac:dyDescent="0.25">
      <c r="A55" s="5"/>
    </row>
    <row r="56" spans="1:1" s="4" customFormat="1" ht="12.75" x14ac:dyDescent="0.25">
      <c r="A56" s="5"/>
    </row>
    <row r="57" spans="1:1" s="4" customFormat="1" ht="12.75" x14ac:dyDescent="0.25">
      <c r="A57" s="5"/>
    </row>
    <row r="58" spans="1:1" s="4" customFormat="1" ht="12.75" x14ac:dyDescent="0.25">
      <c r="A58" s="5"/>
    </row>
    <row r="59" spans="1:1" s="4" customFormat="1" ht="12.75" x14ac:dyDescent="0.25">
      <c r="A59" s="5"/>
    </row>
    <row r="60" spans="1:1" s="4" customFormat="1" ht="12.75" x14ac:dyDescent="0.25">
      <c r="A60" s="5"/>
    </row>
    <row r="61" spans="1:1" s="4" customFormat="1" ht="12.75" x14ac:dyDescent="0.25">
      <c r="A61" s="5"/>
    </row>
    <row r="62" spans="1:1" s="4" customFormat="1" ht="12.75" x14ac:dyDescent="0.25">
      <c r="A62" s="5"/>
    </row>
    <row r="63" spans="1:1" s="4" customFormat="1" ht="12.75" x14ac:dyDescent="0.25">
      <c r="A63" s="5"/>
    </row>
    <row r="64" spans="1:1" s="4" customFormat="1" ht="12.75" x14ac:dyDescent="0.25">
      <c r="A64" s="5"/>
    </row>
    <row r="65" spans="1:1" s="4" customFormat="1" ht="12.75" x14ac:dyDescent="0.25">
      <c r="A65" s="5"/>
    </row>
    <row r="66" spans="1:1" s="4" customFormat="1" ht="12.75" x14ac:dyDescent="0.25">
      <c r="A66" s="5"/>
    </row>
    <row r="67" spans="1:1" s="4" customFormat="1" ht="12.75" x14ac:dyDescent="0.25">
      <c r="A67" s="5"/>
    </row>
    <row r="68" spans="1:1" s="4" customFormat="1" ht="12.75" x14ac:dyDescent="0.25">
      <c r="A68" s="5"/>
    </row>
    <row r="69" spans="1:1" s="4" customFormat="1" ht="12.75" x14ac:dyDescent="0.25">
      <c r="A69" s="5"/>
    </row>
    <row r="70" spans="1:1" s="4" customFormat="1" ht="12.75" x14ac:dyDescent="0.25">
      <c r="A70" s="5"/>
    </row>
    <row r="71" spans="1:1" s="4" customFormat="1" ht="12.75" x14ac:dyDescent="0.25">
      <c r="A71" s="5"/>
    </row>
    <row r="72" spans="1:1" s="4" customFormat="1" ht="12.75" x14ac:dyDescent="0.25">
      <c r="A72" s="5"/>
    </row>
    <row r="73" spans="1:1" s="4" customFormat="1" ht="12.75" x14ac:dyDescent="0.25">
      <c r="A73" s="5"/>
    </row>
    <row r="74" spans="1:1" s="4" customFormat="1" ht="12.75" x14ac:dyDescent="0.25">
      <c r="A74" s="5"/>
    </row>
    <row r="75" spans="1:1" s="4" customFormat="1" ht="12.75" x14ac:dyDescent="0.25">
      <c r="A75" s="5"/>
    </row>
    <row r="76" spans="1:1" s="4" customFormat="1" ht="12.75" x14ac:dyDescent="0.25">
      <c r="A76" s="5"/>
    </row>
    <row r="77" spans="1:1" s="4" customFormat="1" ht="12.75" x14ac:dyDescent="0.25">
      <c r="A77" s="5"/>
    </row>
    <row r="78" spans="1:1" s="4" customFormat="1" ht="12.75" x14ac:dyDescent="0.25">
      <c r="A78" s="5"/>
    </row>
    <row r="79" spans="1:1" s="4" customFormat="1" ht="12.75" x14ac:dyDescent="0.25">
      <c r="A79" s="5"/>
    </row>
    <row r="80" spans="1:1" s="4" customFormat="1" ht="12.75" x14ac:dyDescent="0.25">
      <c r="A80" s="5"/>
    </row>
    <row r="81" spans="1:7" s="4" customFormat="1" ht="12.75" x14ac:dyDescent="0.25">
      <c r="A81" s="5"/>
    </row>
    <row r="82" spans="1:7" s="4" customFormat="1" ht="12.75" x14ac:dyDescent="0.25">
      <c r="A82" s="5"/>
    </row>
    <row r="83" spans="1:7" s="4" customFormat="1" ht="12.75" x14ac:dyDescent="0.25">
      <c r="A83" s="5"/>
    </row>
    <row r="84" spans="1:7" s="4" customFormat="1" ht="12.75" x14ac:dyDescent="0.25">
      <c r="A84" s="5"/>
    </row>
    <row r="85" spans="1:7" s="4" customFormat="1" ht="12.75" x14ac:dyDescent="0.25">
      <c r="A85" s="5"/>
    </row>
    <row r="86" spans="1:7" s="4" customFormat="1" ht="12.75" x14ac:dyDescent="0.25">
      <c r="A86" s="5"/>
    </row>
    <row r="87" spans="1:7" s="4" customFormat="1" ht="12.75" x14ac:dyDescent="0.25">
      <c r="A87" s="5"/>
    </row>
    <row r="88" spans="1:7" s="34" customFormat="1" x14ac:dyDescent="0.25">
      <c r="A88" s="5"/>
      <c r="B88" s="4"/>
      <c r="C88" s="4"/>
      <c r="D88" s="4"/>
      <c r="E88" s="4"/>
      <c r="F88" s="4"/>
      <c r="G88" s="4"/>
    </row>
    <row r="89" spans="1:7" x14ac:dyDescent="0.2">
      <c r="A89" s="5"/>
      <c r="B89" s="34"/>
      <c r="C89" s="34"/>
      <c r="D89" s="34"/>
      <c r="E89" s="34"/>
      <c r="F89" s="34"/>
      <c r="G89" s="34"/>
    </row>
  </sheetData>
  <sheetProtection algorithmName="SHA-512" hashValue="XaDwKslBkIsPlttx8qLYaYUnmeyRpN8z24AlLg5d9P8nnkhDmdrvW3OuyLgObtgvPuF9Wm+DqsAS4w2F0FdrKQ==" saltValue="ZoeLnJr0u+Y8GSkGA0jcOA==" spinCount="100000" sheet="1" objects="1" scenarios="1"/>
  <protectedRanges>
    <protectedRange sqref="C8:C19" name="Raspon7"/>
  </protectedRanges>
  <mergeCells count="16">
    <mergeCell ref="B36:F36"/>
    <mergeCell ref="B38:F38"/>
    <mergeCell ref="B1:F1"/>
    <mergeCell ref="B32:E32"/>
    <mergeCell ref="B33:E33"/>
    <mergeCell ref="B34:E34"/>
    <mergeCell ref="B20:E20"/>
    <mergeCell ref="B4:F4"/>
    <mergeCell ref="B5:F5"/>
    <mergeCell ref="B22:E22"/>
    <mergeCell ref="B24:E24"/>
    <mergeCell ref="B26:F26"/>
    <mergeCell ref="B31:F31"/>
    <mergeCell ref="B27:E27"/>
    <mergeCell ref="B28:E28"/>
    <mergeCell ref="B29:E29"/>
  </mergeCells>
  <printOptions horizontalCentered="1"/>
  <pageMargins left="0.39370078740157483" right="0.39370078740157483" top="0.47244094488188981" bottom="0.47244094488188981" header="0" footer="0.19685039370078741"/>
  <pageSetup paperSize="9" scale="95" orientation="portrait" r:id="rId1"/>
  <headerFooter>
    <oddFooter>&amp;L&amp;"Arial,Uobičajeno"&amp;8          DOH 2024&amp;C&amp;"Arial,Uobičajeno"&amp;8RRiF-ov obrazac  ©  rrif.hr&amp;R&amp;"Arial,Uobičajeno"&amp;8Stranica 8          .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36"/>
  <sheetViews>
    <sheetView zoomScaleNormal="100" workbookViewId="0"/>
  </sheetViews>
  <sheetFormatPr defaultColWidth="8.85546875" defaultRowHeight="15" x14ac:dyDescent="0.25"/>
  <cols>
    <col min="1" max="1" width="4.5703125" style="59" customWidth="1"/>
    <col min="2" max="2" width="43.85546875" style="25" customWidth="1"/>
    <col min="3" max="3" width="22.85546875" style="25" customWidth="1"/>
    <col min="4" max="4" width="9.85546875" style="25" customWidth="1"/>
    <col min="5" max="5" width="22.85546875" style="25" customWidth="1"/>
    <col min="6" max="6" width="4.42578125" style="25" customWidth="1"/>
    <col min="7" max="7" width="8.85546875" style="25"/>
    <col min="8" max="8" width="8.85546875" style="45" hidden="1" customWidth="1"/>
    <col min="9" max="16384" width="8.85546875" style="25"/>
  </cols>
  <sheetData>
    <row r="1" spans="1:8" s="60" customFormat="1" ht="24" customHeight="1" x14ac:dyDescent="0.2">
      <c r="B1" s="602"/>
      <c r="C1" s="602"/>
      <c r="D1" s="602"/>
      <c r="E1" s="602"/>
      <c r="H1" s="185"/>
    </row>
    <row r="2" spans="1:8" s="69" customFormat="1" ht="24.75" customHeight="1" x14ac:dyDescent="0.25">
      <c r="A2" s="6"/>
      <c r="B2" s="158" t="str">
        <f>" 9.5.4. GODIŠNJI POREZ PO NIŽOJ STOPI"</f>
        <v xml:space="preserve"> 9.5.4. GODIŠNJI POREZ PO NIŽOJ STOPI</v>
      </c>
      <c r="C2" s="164" t="s">
        <v>109</v>
      </c>
      <c r="D2" s="165">
        <f>INDEX(PorezneStope!B2:B564,MATCH(Mjesto_9_5_4,PorezneStopeNaziviMjesta,0))</f>
        <v>0.2</v>
      </c>
      <c r="E2" s="126" t="str">
        <f>IF(Osnovica_9_5_2="","",N(Osnovica_9_5_2)*Stopa_9_5_4)</f>
        <v/>
      </c>
      <c r="G2" s="63"/>
      <c r="H2" s="69" t="s">
        <v>883</v>
      </c>
    </row>
    <row r="3" spans="1:8" s="69" customFormat="1" ht="24.75" customHeight="1" x14ac:dyDescent="0.25">
      <c r="A3" s="6"/>
      <c r="B3" s="577" t="s">
        <v>318</v>
      </c>
      <c r="C3" s="578"/>
      <c r="D3" s="165">
        <f>INDEX(PorezneStope!C2:C564,MATCH(Mjesto_9_5_4,PorezneStopeNaziviMjesta,0))</f>
        <v>0.3</v>
      </c>
      <c r="E3" s="125" t="str">
        <f>IF(Osnovica_9_5_3="","",N(Osnovica_9_5_3)*Stopa_9_5_5)</f>
        <v/>
      </c>
      <c r="H3" s="69" t="s">
        <v>884</v>
      </c>
    </row>
    <row r="4" spans="1:8" s="69" customFormat="1" ht="24.75" customHeight="1" x14ac:dyDescent="0.25">
      <c r="A4" s="6"/>
      <c r="B4" s="577" t="s">
        <v>317</v>
      </c>
      <c r="C4" s="578"/>
      <c r="D4" s="579"/>
      <c r="E4" s="127" t="str">
        <f>IF(Porez_9_5_4&amp;Porez_9_5_5="","",N(Porez_9_5_4)+N(Porez_9_5_5))</f>
        <v/>
      </c>
      <c r="H4" s="69" t="s">
        <v>885</v>
      </c>
    </row>
    <row r="5" spans="1:8" s="69" customFormat="1" ht="29.25" customHeight="1" x14ac:dyDescent="0.25">
      <c r="A5" s="6"/>
      <c r="B5" s="591" t="s">
        <v>319</v>
      </c>
      <c r="C5" s="581"/>
      <c r="D5" s="582"/>
      <c r="E5" s="166" t="str">
        <f>IF(Porez_9_5_6="","",Porez_9_5_6/Dohodak_5)</f>
        <v/>
      </c>
      <c r="H5" s="69" t="s">
        <v>886</v>
      </c>
    </row>
    <row r="6" spans="1:8" s="69" customFormat="1" ht="7.5" customHeight="1" x14ac:dyDescent="0.25">
      <c r="A6" s="6"/>
      <c r="B6" s="4"/>
      <c r="C6" s="4"/>
      <c r="D6" s="4"/>
      <c r="E6" s="4"/>
    </row>
    <row r="7" spans="1:8" s="69" customFormat="1" ht="27" customHeight="1" x14ac:dyDescent="0.25">
      <c r="A7" s="6"/>
      <c r="B7" s="339" t="s">
        <v>308</v>
      </c>
      <c r="C7" s="340"/>
      <c r="D7" s="340"/>
      <c r="E7" s="341"/>
    </row>
    <row r="8" spans="1:8" s="69" customFormat="1" ht="29.25" customHeight="1" x14ac:dyDescent="0.25">
      <c r="A8" s="6"/>
      <c r="B8" s="603" t="s">
        <v>309</v>
      </c>
      <c r="C8" s="567"/>
      <c r="D8" s="568"/>
      <c r="E8" s="126" t="str">
        <f>IF(Porez_9_5_6="","",N(Porez_9_5_6)*N(Udio_4_3_7_2))</f>
        <v/>
      </c>
      <c r="H8" s="69" t="s">
        <v>887</v>
      </c>
    </row>
    <row r="9" spans="1:8" s="4" customFormat="1" ht="29.25" customHeight="1" x14ac:dyDescent="0.25">
      <c r="A9" s="6"/>
      <c r="B9" s="569" t="s">
        <v>310</v>
      </c>
      <c r="C9" s="578"/>
      <c r="D9" s="579"/>
      <c r="E9" s="127" t="str">
        <f>IF(Porez_9_5_6="","",N(Porez_9_5_6)*N(Udio_4_3_7_1)*0.5)</f>
        <v/>
      </c>
      <c r="F9" s="69"/>
      <c r="H9" s="69" t="s">
        <v>888</v>
      </c>
    </row>
    <row r="10" spans="1:8" s="4" customFormat="1" ht="29.25" customHeight="1" x14ac:dyDescent="0.25">
      <c r="A10" s="6"/>
      <c r="B10" s="569" t="s">
        <v>311</v>
      </c>
      <c r="C10" s="578"/>
      <c r="D10" s="579"/>
      <c r="E10" s="127" t="str">
        <f>IF(Umanjenje_9_6_1&amp;Umanjenje_9_6_2="","",N(Umanjenje_9_6_1)+N(Umanjenje_9_6_2))</f>
        <v/>
      </c>
      <c r="F10" s="69"/>
      <c r="H10" s="69" t="s">
        <v>283</v>
      </c>
    </row>
    <row r="11" spans="1:8" s="4" customFormat="1" ht="24.75" customHeight="1" x14ac:dyDescent="0.25">
      <c r="A11" s="6"/>
      <c r="B11" s="577" t="s">
        <v>271</v>
      </c>
      <c r="C11" s="578"/>
      <c r="D11" s="579"/>
      <c r="E11" s="127" t="str">
        <f>IF(Porez_9_5_6=""&amp;Stupanj_4_1_8_1&amp;Stupanj_4_1_8_2,"",N(Porez_9_5_8*(N(Udio_4_1_8_1)*N(Stupanj_4_1_8_1)+N(Udio_4_1_8_2)*N(Stupanj_4_1_8_2))))</f>
        <v/>
      </c>
      <c r="F11" s="69"/>
      <c r="H11" s="69" t="s">
        <v>889</v>
      </c>
    </row>
    <row r="12" spans="1:8" s="4" customFormat="1" ht="24.75" customHeight="1" x14ac:dyDescent="0.25">
      <c r="A12" s="6"/>
      <c r="B12" s="577" t="s">
        <v>279</v>
      </c>
      <c r="C12" s="578"/>
      <c r="D12" s="579"/>
      <c r="E12" s="190"/>
      <c r="F12" s="69"/>
      <c r="H12" s="69"/>
    </row>
    <row r="13" spans="1:8" s="4" customFormat="1" ht="24.75" customHeight="1" x14ac:dyDescent="0.25">
      <c r="A13" s="6"/>
      <c r="B13" s="569" t="s">
        <v>291</v>
      </c>
      <c r="C13" s="578"/>
      <c r="D13" s="579"/>
      <c r="E13" s="127" t="str">
        <f>IF(Porez_9_5_6="","",N(Porez_9_5_8)*(N(Udio_4_1_5)+N(Udio_4_1_6))*0.5)</f>
        <v/>
      </c>
      <c r="F13" s="69"/>
      <c r="H13" s="69" t="s">
        <v>890</v>
      </c>
    </row>
    <row r="14" spans="1:8" s="188" customFormat="1" ht="42" customHeight="1" x14ac:dyDescent="0.25">
      <c r="A14" s="186"/>
      <c r="B14" s="599" t="s">
        <v>295</v>
      </c>
      <c r="C14" s="600"/>
      <c r="D14" s="601"/>
      <c r="E14" s="189" t="str">
        <f>IF(Porez_9_5_6="","",N(Porez_9_5_8)*N(Udio_4_1_2)*0.5+N(Porez_9_5_8)*N(Udio_4_1_4)*0.5)</f>
        <v/>
      </c>
      <c r="F14" s="187"/>
      <c r="H14" s="69" t="s">
        <v>891</v>
      </c>
    </row>
    <row r="15" spans="1:8" s="4" customFormat="1" ht="24.75" customHeight="1" x14ac:dyDescent="0.25">
      <c r="A15" s="6"/>
      <c r="B15" s="569" t="s">
        <v>312</v>
      </c>
      <c r="C15" s="578"/>
      <c r="D15" s="579"/>
      <c r="E15" s="127" t="str">
        <f>IF(Porez_9_5_6="","",N(Porez_9_5_8)-N(Umanjenje_9_6_3)-N(Umanjenje_9_6_4)-N(Umanjenje_9_6_6)-N(Umanjenje_9_6_7))</f>
        <v/>
      </c>
      <c r="F15" s="69"/>
      <c r="H15" s="69" t="s">
        <v>892</v>
      </c>
    </row>
    <row r="16" spans="1:8" s="4" customFormat="1" ht="24.75" customHeight="1" x14ac:dyDescent="0.25">
      <c r="A16" s="6"/>
      <c r="B16" s="577" t="s">
        <v>313</v>
      </c>
      <c r="C16" s="578"/>
      <c r="D16" s="579"/>
      <c r="E16" s="127" t="str">
        <f>IF(Tuzemni_5="","",N(Tuzemni_5))</f>
        <v/>
      </c>
      <c r="F16" s="69"/>
      <c r="H16" s="69" t="s">
        <v>284</v>
      </c>
    </row>
    <row r="17" spans="1:8" s="4" customFormat="1" ht="24.75" customHeight="1" x14ac:dyDescent="0.25">
      <c r="A17" s="6"/>
      <c r="B17" s="577" t="s">
        <v>286</v>
      </c>
      <c r="C17" s="578"/>
      <c r="D17" s="579"/>
      <c r="E17" s="127" t="str">
        <f>IF(Inozemni_5="","",N(Inozemni_5))</f>
        <v/>
      </c>
      <c r="F17" s="69"/>
      <c r="H17" s="69" t="s">
        <v>285</v>
      </c>
    </row>
    <row r="18" spans="1:8" s="4" customFormat="1" ht="29.25" customHeight="1" x14ac:dyDescent="0.25">
      <c r="A18" s="6"/>
      <c r="B18" s="596" t="s">
        <v>294</v>
      </c>
      <c r="C18" s="597"/>
      <c r="D18" s="598"/>
      <c r="E18" s="127" t="str">
        <f>IF(Inozemni_5="","",MIN(N(Inozemni_5),(N(Dohodak_4_1_3)+N(Dohodak_4_1_4)+N(Dohodak_4_1_6)+N(Dohodak_4_2_2)+N(Dohodak_4_3_1))*N(Stopa_9_5_9)))</f>
        <v/>
      </c>
      <c r="F18" s="69"/>
      <c r="H18" s="69" t="s">
        <v>293</v>
      </c>
    </row>
    <row r="19" spans="1:8" s="4" customFormat="1" ht="29.25" customHeight="1" x14ac:dyDescent="0.25">
      <c r="A19" s="6"/>
      <c r="B19" s="596" t="s">
        <v>314</v>
      </c>
      <c r="C19" s="597"/>
      <c r="D19" s="598"/>
      <c r="E19" s="127" t="str">
        <f>IF(Predujam_9_6_9&amp;Porez_9_6_11="","",N(Predujam_9_6_9)+N(Porez_9_6_11))</f>
        <v/>
      </c>
      <c r="F19" s="69"/>
      <c r="H19" s="69" t="s">
        <v>289</v>
      </c>
    </row>
    <row r="20" spans="1:8" s="4" customFormat="1" ht="24.75" customHeight="1" x14ac:dyDescent="0.25">
      <c r="A20" s="6"/>
      <c r="B20" s="604" t="s">
        <v>315</v>
      </c>
      <c r="C20" s="597"/>
      <c r="D20" s="598"/>
      <c r="E20" s="127" t="str">
        <f>IF(Porez_9_6_8&amp;Porez_9_6_12="","",MAX(N(Porez_9_6_8)-N(Porez_9_6_12),0))</f>
        <v/>
      </c>
      <c r="F20" s="69"/>
      <c r="H20" s="69" t="s">
        <v>287</v>
      </c>
    </row>
    <row r="21" spans="1:8" s="4" customFormat="1" ht="24.75" customHeight="1" x14ac:dyDescent="0.25">
      <c r="A21" s="6"/>
      <c r="B21" s="593" t="s">
        <v>316</v>
      </c>
      <c r="C21" s="594"/>
      <c r="D21" s="595"/>
      <c r="E21" s="128" t="str">
        <f>IF(Porez_9_6_8&amp;Porez_9_6_12="","",MAX(N(Porez_9_6_12)-N(Porez_9_6_8),0))</f>
        <v/>
      </c>
      <c r="F21" s="69"/>
      <c r="H21" s="69" t="s">
        <v>288</v>
      </c>
    </row>
    <row r="22" spans="1:8" s="69" customFormat="1" ht="7.5" customHeight="1" x14ac:dyDescent="0.25">
      <c r="A22" s="6"/>
      <c r="D22" s="86"/>
      <c r="E22" s="87"/>
    </row>
    <row r="23" spans="1:8" s="69" customFormat="1" ht="33.75" customHeight="1" x14ac:dyDescent="0.25">
      <c r="A23" s="6"/>
      <c r="B23" s="358" t="s">
        <v>272</v>
      </c>
      <c r="C23" s="340"/>
      <c r="D23" s="340"/>
      <c r="E23" s="341"/>
    </row>
    <row r="24" spans="1:8" s="4" customFormat="1" ht="29.25" customHeight="1" x14ac:dyDescent="0.25">
      <c r="A24" s="6"/>
      <c r="B24" s="603" t="s">
        <v>292</v>
      </c>
      <c r="C24" s="567"/>
      <c r="D24" s="568"/>
      <c r="E24" s="177" t="str">
        <f>IF(Dohodak_5="","",IF(N(Dohodak_5)=0,0,N(Dohodak_4_3_3)/N(Dohodak_5)))</f>
        <v/>
      </c>
      <c r="F24" s="69"/>
      <c r="H24" s="69"/>
    </row>
    <row r="25" spans="1:8" s="4" customFormat="1" ht="29.25" customHeight="1" x14ac:dyDescent="0.25">
      <c r="A25" s="6"/>
      <c r="B25" s="591" t="s">
        <v>282</v>
      </c>
      <c r="C25" s="592"/>
      <c r="D25" s="179">
        <v>12</v>
      </c>
      <c r="E25" s="184" t="str">
        <f>IF(Osnovica_9_5_2&amp;Osnovica_9_5_3="","",E36)</f>
        <v/>
      </c>
      <c r="F25" s="69"/>
      <c r="H25" s="69"/>
    </row>
    <row r="26" spans="1:8" s="4" customFormat="1" ht="12.75" x14ac:dyDescent="0.25">
      <c r="A26" s="5"/>
      <c r="H26" s="69"/>
    </row>
    <row r="27" spans="1:8" s="69" customFormat="1" ht="27" customHeight="1" x14ac:dyDescent="0.25">
      <c r="A27" s="6"/>
      <c r="B27" s="590" t="s">
        <v>897</v>
      </c>
      <c r="C27" s="517"/>
      <c r="D27" s="517"/>
      <c r="E27" s="517"/>
    </row>
    <row r="28" spans="1:8" s="69" customFormat="1" ht="27" customHeight="1" x14ac:dyDescent="0.25">
      <c r="A28" s="6"/>
      <c r="B28" s="590" t="s">
        <v>898</v>
      </c>
      <c r="C28" s="517"/>
      <c r="D28" s="517"/>
      <c r="E28" s="517"/>
    </row>
    <row r="29" spans="1:8" s="4" customFormat="1" ht="33" customHeight="1" x14ac:dyDescent="0.25">
      <c r="A29" s="6"/>
      <c r="B29" s="590" t="s">
        <v>899</v>
      </c>
      <c r="C29" s="517"/>
      <c r="D29" s="517"/>
      <c r="E29" s="517"/>
      <c r="F29" s="69"/>
      <c r="H29" s="69"/>
    </row>
    <row r="30" spans="1:8" s="4" customFormat="1" ht="12.75" x14ac:dyDescent="0.25">
      <c r="A30" s="5"/>
      <c r="E30" s="173" t="s">
        <v>900</v>
      </c>
      <c r="H30" s="69"/>
    </row>
    <row r="31" spans="1:8" s="4" customFormat="1" ht="24" customHeight="1" x14ac:dyDescent="0.25">
      <c r="A31" s="5"/>
      <c r="H31" s="69"/>
    </row>
    <row r="32" spans="1:8" s="4" customFormat="1" ht="12.75" x14ac:dyDescent="0.25">
      <c r="A32" s="5"/>
      <c r="H32" s="69"/>
    </row>
    <row r="33" spans="1:8" s="4" customFormat="1" ht="12.75" x14ac:dyDescent="0.25">
      <c r="A33" s="5"/>
      <c r="H33" s="69"/>
    </row>
    <row r="34" spans="1:8" s="4" customFormat="1" ht="24.75" hidden="1" customHeight="1" x14ac:dyDescent="0.25">
      <c r="A34" s="6"/>
      <c r="B34" s="583" t="s">
        <v>300</v>
      </c>
      <c r="C34" s="584"/>
      <c r="D34" s="204">
        <v>0.15</v>
      </c>
      <c r="E34" s="206">
        <f>MIN(GranicaOsnoviceZa1StopuPoreza,N(Osnovica_9_4_3))</f>
        <v>0</v>
      </c>
      <c r="F34" s="69"/>
      <c r="H34" s="69"/>
    </row>
    <row r="35" spans="1:8" s="4" customFormat="1" ht="24.75" hidden="1" customHeight="1" thickBot="1" x14ac:dyDescent="0.3">
      <c r="A35" s="6"/>
      <c r="B35" s="585" t="s">
        <v>300</v>
      </c>
      <c r="C35" s="586"/>
      <c r="D35" s="205">
        <v>0.25</v>
      </c>
      <c r="E35" s="207">
        <f>N(Osnovica_9_4_3) - E34</f>
        <v>0</v>
      </c>
      <c r="F35" s="69"/>
      <c r="H35" s="69"/>
    </row>
    <row r="36" spans="1:8" s="4" customFormat="1" ht="24.75" hidden="1" customHeight="1" thickBot="1" x14ac:dyDescent="0.3">
      <c r="A36" s="6"/>
      <c r="B36" s="587" t="s">
        <v>281</v>
      </c>
      <c r="C36" s="588"/>
      <c r="D36" s="589"/>
      <c r="E36" s="208">
        <f>(N(OsnovicaZaPredujam1)*StopaZaPredujam1+N(OsnovicaZaPredujam2)*StopaZaPredujam2)*N(Udio_9_7_1)/N(Mjeseci_9_7_2)</f>
        <v>0</v>
      </c>
      <c r="F36" s="69"/>
      <c r="H36" s="69"/>
    </row>
  </sheetData>
  <sheetProtection algorithmName="SHA-512" hashValue="z8dcfwfAUluqw54w+xAgC+Zg1afqcp7dNGOYIX2OmRAOXFC9qB3Nh1WIa3k3vmDrczGuO+g6g6C43pycwgpjRg==" saltValue="849omRHwzgUs2+NElm5eYg==" spinCount="100000" sheet="1" objects="1" scenarios="1"/>
  <mergeCells count="28">
    <mergeCell ref="B4:D4"/>
    <mergeCell ref="B3:C3"/>
    <mergeCell ref="B1:E1"/>
    <mergeCell ref="B28:E28"/>
    <mergeCell ref="B17:D17"/>
    <mergeCell ref="B18:D18"/>
    <mergeCell ref="B9:D9"/>
    <mergeCell ref="B10:D10"/>
    <mergeCell ref="B11:D11"/>
    <mergeCell ref="B16:D16"/>
    <mergeCell ref="B8:D8"/>
    <mergeCell ref="B24:D24"/>
    <mergeCell ref="B20:D20"/>
    <mergeCell ref="B13:D13"/>
    <mergeCell ref="B15:D15"/>
    <mergeCell ref="B5:D5"/>
    <mergeCell ref="B7:E7"/>
    <mergeCell ref="B27:E27"/>
    <mergeCell ref="B21:D21"/>
    <mergeCell ref="B23:E23"/>
    <mergeCell ref="B19:D19"/>
    <mergeCell ref="B12:D12"/>
    <mergeCell ref="B14:D14"/>
    <mergeCell ref="B34:C34"/>
    <mergeCell ref="B35:C35"/>
    <mergeCell ref="B36:D36"/>
    <mergeCell ref="B29:E29"/>
    <mergeCell ref="B25:C25"/>
  </mergeCells>
  <dataValidations disablePrompts="1" xWindow="444" yWindow="349" count="1">
    <dataValidation type="list" allowBlank="1" showInputMessage="1" showErrorMessage="1" error="Broj mjeseci mora biti cijeli broj!" sqref="D25" xr:uid="{00000000-0002-0000-0800-000001000000}">
      <formula1>Mjeseci</formula1>
    </dataValidation>
  </dataValidations>
  <printOptions horizontalCentered="1"/>
  <pageMargins left="0.39370078740157483" right="0.39370078740157483" top="0.47244094488188981" bottom="0.47244094488188981" header="0" footer="0.19685039370078741"/>
  <pageSetup paperSize="9" scale="95" orientation="portrait" r:id="rId1"/>
  <headerFooter>
    <oddFooter>&amp;L&amp;"Arial,Uobičajeno"&amp;8          DOH 2024&amp;C&amp;"Arial,Uobičajeno"&amp;8RRiF-ov obrazac  ©  rrif.hr&amp;R&amp;"Arial,Uobičajeno"&amp;8Stranica 9          .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xWindow="444" yWindow="349" count="1">
        <x14:dataValidation type="list" showInputMessage="1" showErrorMessage="1" xr:uid="{910B844F-5662-4A73-BF47-20487C12EEB2}">
          <x14:formula1>
            <xm:f>PorezneStope!$A$2:$A$564</xm:f>
          </x14:formula1>
          <xm:sqref>C2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c l 6 U W S 3 G 0 b i l A A A A 9 g A A A B I A H A B D b 2 5 m a W c v U G F j a 2 F n Z S 5 4 b W w g o h g A K K A U A A A A A A A A A A A A A A A A A A A A A A A A A A A A h Y + 9 D o I w H M R f h X S n H 7 A Q 8 q c O L g 6 S G E 2 M a 1 M q N E I x b b G 8 m 4 O P 5 C u I U d T N 8 e 5 + l 9 z d r z d Y j F 0 b X Z R 1 u j c F Y p i i S B n Z V 9 r U B R r 8 M c 7 Q g s N G y J O o V T T B x u W j 0 w V q v D / n h I Q Q c E h x b 2 u S U M r I o V z v Z K M 6 E W v j v D B S o U + r + t 9 C H P a v M T z B L M 0 w y y i m Q G Y T S m 2 + Q D L t f a Y / J i y H 1 g 9 W 8 c b G q y 2 Q W Q J 5 f + A P U E s D B B Q A A g A I A H J e l F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y X p R Z K I p H u A 4 A A A A R A A A A E w A c A E Z v c m 1 1 b G F z L 1 N l Y 3 R p b 2 4 x L m 0 g o h g A K K A U A A A A A A A A A A A A A A A A A A A A A A A A A A A A K 0 5 N L s n M z 1 M I h t C G 1 g B Q S w E C L Q A U A A I A C A B y X p R Z L c b R u K U A A A D 2 A A A A E g A A A A A A A A A A A A A A A A A A A A A A Q 2 9 u Z m l n L 1 B h Y 2 t h Z 2 U u e G 1 s U E s B A i 0 A F A A C A A g A c l 6 U W Q / K 6 a u k A A A A 6 Q A A A B M A A A A A A A A A A A A A A A A A 8 Q A A A F t D b 2 5 0 Z W 5 0 X 1 R 5 c G V z X S 5 4 b W x Q S w E C L Q A U A A I A C A B y X p R Z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B r e W 9 R R v g E W e 8 B r 5 X L 2 e H g A A A A A C A A A A A A A D Z g A A w A A A A B A A A A A 6 c K t h E J 0 G I 6 T / 1 n F m 3 6 X B A A A A A A S A A A C g A A A A E A A A A G 9 W s s b 7 l t S c t K L c l w g + j t 9 Q A A A A I 4 t p w x W Z I 4 i / W X 9 c d c f E / x R u Z v R 2 8 N 5 W 0 l e 5 t d 9 D d W B g l 9 i z 5 n b 5 K y i b m x n N E K z T E V N J P 5 P V 7 Z L f d D D Z n F 5 a b 7 0 l V M U 8 t x Y + B Y D w b G l m i 4 0 U A A A A 1 n e T P z k f 9 O + E h 5 s p m b y j F o 2 8 J p 0 = < / D a t a M a s h u p > 
</file>

<file path=customXml/itemProps1.xml><?xml version="1.0" encoding="utf-8"?>
<ds:datastoreItem xmlns:ds="http://schemas.openxmlformats.org/officeDocument/2006/customXml" ds:itemID="{A1517819-338E-4134-9845-C6A993B5523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13</vt:i4>
      </vt:variant>
      <vt:variant>
        <vt:lpstr>Imenovani rasponi</vt:lpstr>
      </vt:variant>
      <vt:variant>
        <vt:i4>134</vt:i4>
      </vt:variant>
    </vt:vector>
  </HeadingPairs>
  <TitlesOfParts>
    <vt:vector size="147" baseType="lpstr">
      <vt:lpstr>Str. 1</vt:lpstr>
      <vt:lpstr>Str. 2</vt:lpstr>
      <vt:lpstr>Str. 3</vt:lpstr>
      <vt:lpstr>Str. 4</vt:lpstr>
      <vt:lpstr>Str. 5</vt:lpstr>
      <vt:lpstr>Str. 6</vt:lpstr>
      <vt:lpstr>Str. 7</vt:lpstr>
      <vt:lpstr>Str. 8</vt:lpstr>
      <vt:lpstr>Str. 9</vt:lpstr>
      <vt:lpstr>uputa</vt:lpstr>
      <vt:lpstr>podaci</vt:lpstr>
      <vt:lpstr>PorezneStope</vt:lpstr>
      <vt:lpstr>bilješke</vt:lpstr>
      <vt:lpstr>DaNe</vt:lpstr>
      <vt:lpstr>Dohodak_4_1_1</vt:lpstr>
      <vt:lpstr>Dohodak_4_1_2</vt:lpstr>
      <vt:lpstr>Dohodak_4_1_3</vt:lpstr>
      <vt:lpstr>Dohodak_4_1_4</vt:lpstr>
      <vt:lpstr>Dohodak_4_1_5</vt:lpstr>
      <vt:lpstr>Dohodak_4_1_6</vt:lpstr>
      <vt:lpstr>Dohodak_4_1_7</vt:lpstr>
      <vt:lpstr>Dohodak_4_2_1</vt:lpstr>
      <vt:lpstr>Dohodak_4_2_2</vt:lpstr>
      <vt:lpstr>Dohodak_4_2_3</vt:lpstr>
      <vt:lpstr>Dohodak_4_3_1</vt:lpstr>
      <vt:lpstr>Dohodak_4_3_3</vt:lpstr>
      <vt:lpstr>Dohodak_4_3_7_1</vt:lpstr>
      <vt:lpstr>Dohodak_4_3_7_2</vt:lpstr>
      <vt:lpstr>Dohodak_4_3_8_5</vt:lpstr>
      <vt:lpstr>Dohodak_4_3_8_6</vt:lpstr>
      <vt:lpstr>Dohodak_5</vt:lpstr>
      <vt:lpstr>Dohodak_9_4_1</vt:lpstr>
      <vt:lpstr>Doprinos_4_3_8_10</vt:lpstr>
      <vt:lpstr>Doprinos_4_3_8_11</vt:lpstr>
      <vt:lpstr>Doprinos_4_3_8_9</vt:lpstr>
      <vt:lpstr>GodOsnovicaZaObvDoprinosa</vt:lpstr>
      <vt:lpstr>GranicaOsnoviceZa1StopuPoreza</vt:lpstr>
      <vt:lpstr>Gubitak_4_3_1</vt:lpstr>
      <vt:lpstr>GubitakGodina</vt:lpstr>
      <vt:lpstr>Inozemni_4_1_3</vt:lpstr>
      <vt:lpstr>Inozemni_4_1_4</vt:lpstr>
      <vt:lpstr>Inozemni_4_1_6</vt:lpstr>
      <vt:lpstr>Inozemni_4_1_7</vt:lpstr>
      <vt:lpstr>Inozemni_4_2_2</vt:lpstr>
      <vt:lpstr>Inozemni_4_2_3</vt:lpstr>
      <vt:lpstr>Inozemni_4_3_1</vt:lpstr>
      <vt:lpstr>Inozemni_4_3_3</vt:lpstr>
      <vt:lpstr>Inozemni_5</vt:lpstr>
      <vt:lpstr>Invalid</vt:lpstr>
      <vt:lpstr>Iznos_4_1_8_1</vt:lpstr>
      <vt:lpstr>Iznos_4_1_8_2</vt:lpstr>
      <vt:lpstr>MaxOdbitak</vt:lpstr>
      <vt:lpstr>Mjeseci</vt:lpstr>
      <vt:lpstr>Mjeseci_4_3_8_3</vt:lpstr>
      <vt:lpstr>Mjeseci_4_3_8_4</vt:lpstr>
      <vt:lpstr>Mjeseci_9_7_2</vt:lpstr>
      <vt:lpstr>Mjesto_9_5_4</vt:lpstr>
      <vt:lpstr>Mjesto_9_5_8</vt:lpstr>
      <vt:lpstr>Odbitak</vt:lpstr>
      <vt:lpstr>Odbitak_3_3</vt:lpstr>
      <vt:lpstr>Odbitak_9_1</vt:lpstr>
      <vt:lpstr>Odbitak_9_2</vt:lpstr>
      <vt:lpstr>Odbitak_9_3</vt:lpstr>
      <vt:lpstr>Odbitak_9_4_2</vt:lpstr>
      <vt:lpstr>OIB</vt:lpstr>
      <vt:lpstr>Osnovica_4_3_8_7</vt:lpstr>
      <vt:lpstr>Osnovica_4_3_8_8</vt:lpstr>
      <vt:lpstr>Osnovica_9_4_3</vt:lpstr>
      <vt:lpstr>Osnovica_9_5_1</vt:lpstr>
      <vt:lpstr>Osnovica_9_5_2</vt:lpstr>
      <vt:lpstr>Osnovica_9_5_3</vt:lpstr>
      <vt:lpstr>OsnovicaZaPredujam1</vt:lpstr>
      <vt:lpstr>OsnovicaZaPredujam2</vt:lpstr>
      <vt:lpstr>'Str. 1'!Podrucje_ispisa</vt:lpstr>
      <vt:lpstr>'Str. 2'!Podrucje_ispisa</vt:lpstr>
      <vt:lpstr>'Str. 3'!Podrucje_ispisa</vt:lpstr>
      <vt:lpstr>'Str. 4'!Podrucje_ispisa</vt:lpstr>
      <vt:lpstr>'Str. 5'!Podrucje_ispisa</vt:lpstr>
      <vt:lpstr>'Str. 6'!Podrucje_ispisa</vt:lpstr>
      <vt:lpstr>'Str. 7'!Podrucje_ispisa</vt:lpstr>
      <vt:lpstr>'Str. 8'!Podrucje_ispisa</vt:lpstr>
      <vt:lpstr>'Str. 9'!Podrucje_ispisa</vt:lpstr>
      <vt:lpstr>uputa!Podrucje_ispisa</vt:lpstr>
      <vt:lpstr>Porez_4_1_1</vt:lpstr>
      <vt:lpstr>Porez_4_1_2</vt:lpstr>
      <vt:lpstr>Porez_4_1_5</vt:lpstr>
      <vt:lpstr>Porez_4_2_1</vt:lpstr>
      <vt:lpstr>Porez_9_5_4</vt:lpstr>
      <vt:lpstr>Porez_9_5_5</vt:lpstr>
      <vt:lpstr>Porez_9_5_6</vt:lpstr>
      <vt:lpstr>Porez_9_5_8</vt:lpstr>
      <vt:lpstr>Porez_9_6_10</vt:lpstr>
      <vt:lpstr>Porez_9_6_11</vt:lpstr>
      <vt:lpstr>Porez_9_6_12</vt:lpstr>
      <vt:lpstr>Porez_9_6_8</vt:lpstr>
      <vt:lpstr>PorezneStopeNaziviMjesta</vt:lpstr>
      <vt:lpstr>PorezOdabir</vt:lpstr>
      <vt:lpstr>PPDS</vt:lpstr>
      <vt:lpstr>Predujam_9_6_9</vt:lpstr>
      <vt:lpstr>Predujam_9_7_2</vt:lpstr>
      <vt:lpstr>Prirez_9_5_7</vt:lpstr>
      <vt:lpstr>PrirezOdabir</vt:lpstr>
      <vt:lpstr>SljedecaGodina</vt:lpstr>
      <vt:lpstr>Stopa_4_3_8_10</vt:lpstr>
      <vt:lpstr>Stopa_4_3_8_11</vt:lpstr>
      <vt:lpstr>Stopa_4_3_8_9</vt:lpstr>
      <vt:lpstr>Stopa_9_5_4</vt:lpstr>
      <vt:lpstr>Stopa_9_5_5</vt:lpstr>
      <vt:lpstr>Stopa_9_5_7</vt:lpstr>
      <vt:lpstr>Stopa_9_5_9</vt:lpstr>
      <vt:lpstr>StopaZaPredujam1</vt:lpstr>
      <vt:lpstr>StopaZaPredujam2</vt:lpstr>
      <vt:lpstr>Stupanj_4_1_8_1</vt:lpstr>
      <vt:lpstr>Stupanj_4_1_8_2</vt:lpstr>
      <vt:lpstr>Tuzemni_4_1_3</vt:lpstr>
      <vt:lpstr>Tuzemni_4_1_4</vt:lpstr>
      <vt:lpstr>Tuzemni_4_1_6</vt:lpstr>
      <vt:lpstr>Tuzemni_4_1_7</vt:lpstr>
      <vt:lpstr>Tuzemni_4_2_2</vt:lpstr>
      <vt:lpstr>Tuzemni_4_2_3</vt:lpstr>
      <vt:lpstr>Tuzemni_4_3_1</vt:lpstr>
      <vt:lpstr>Tuzemni_4_3_3</vt:lpstr>
      <vt:lpstr>Tuzemni_5</vt:lpstr>
      <vt:lpstr>Udio_4_1_2</vt:lpstr>
      <vt:lpstr>Udio_4_1_4</vt:lpstr>
      <vt:lpstr>Udio_4_1_5</vt:lpstr>
      <vt:lpstr>Udio_4_1_6</vt:lpstr>
      <vt:lpstr>Udio_4_1_8_1</vt:lpstr>
      <vt:lpstr>Udio_4_1_8_2</vt:lpstr>
      <vt:lpstr>Udio_4_3_7_1</vt:lpstr>
      <vt:lpstr>Udio_4_3_7_2</vt:lpstr>
      <vt:lpstr>Udio_9_7_1</vt:lpstr>
      <vt:lpstr>Udio_9_7_1a</vt:lpstr>
      <vt:lpstr>Ukupno_4_3_5</vt:lpstr>
      <vt:lpstr>Umanjenje_4_3_2</vt:lpstr>
      <vt:lpstr>Umanjenje_9_6_1</vt:lpstr>
      <vt:lpstr>Umanjenje_9_6_2</vt:lpstr>
      <vt:lpstr>Umanjenje_9_6_3</vt:lpstr>
      <vt:lpstr>Umanjenje_9_6_4</vt:lpstr>
      <vt:lpstr>Umanjenje_9_6_5</vt:lpstr>
      <vt:lpstr>Umanjenje_9_6_6</vt:lpstr>
      <vt:lpstr>Umanjenje_9_6_7</vt:lpstr>
      <vt:lpstr>UpisP</vt:lpstr>
      <vt:lpstr>UvecanjeOsnovnogOsobnogOdbitka</vt:lpstr>
      <vt:lpstr>ZaGodinu</vt:lpstr>
      <vt:lpstr>ZaPovrat_9_6_14</vt:lpstr>
      <vt:lpstr>ZaUplatu_9_6_13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 Tisljar</dc:creator>
  <cp:lastModifiedBy>Ivo Tišljar</cp:lastModifiedBy>
  <cp:lastPrinted>2025-01-13T03:57:13Z</cp:lastPrinted>
  <dcterms:created xsi:type="dcterms:W3CDTF">2011-01-16T22:40:28Z</dcterms:created>
  <dcterms:modified xsi:type="dcterms:W3CDTF">2025-01-13T04:02:21Z</dcterms:modified>
</cp:coreProperties>
</file>